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3"/>
  </bookViews>
  <sheets>
    <sheet name="01.07.2015-31.12.2015" sheetId="7" r:id="rId1"/>
    <sheet name="Ленинский район 2015 ПТО" sheetId="5" r:id="rId2"/>
    <sheet name="Ленинский район 2014, 2015" sheetId="8" r:id="rId3"/>
    <sheet name="Новая Москва" sheetId="6" r:id="rId4"/>
  </sheets>
  <externalReferences>
    <externalReference r:id="rId5"/>
  </externalReferences>
  <definedNames>
    <definedName name="_xlnm.Print_Titles" localSheetId="2">'Ленинский район 2014, 2015'!#REF!</definedName>
    <definedName name="_xlnm.Print_Titles" localSheetId="3">'Новая Москва'!#REF!</definedName>
  </definedNames>
  <calcPr calcId="125725"/>
</workbook>
</file>

<file path=xl/calcChain.xml><?xml version="1.0" encoding="utf-8"?>
<calcChain xmlns="http://schemas.openxmlformats.org/spreadsheetml/2006/main">
  <c r="N28" i="8"/>
  <c r="M28"/>
  <c r="L34"/>
  <c r="K34"/>
  <c r="N29"/>
  <c r="M29"/>
  <c r="L8"/>
  <c r="L19" l="1"/>
  <c r="K19"/>
  <c r="E15" i="5"/>
  <c r="E14"/>
  <c r="G13"/>
  <c r="F13"/>
  <c r="G12"/>
  <c r="F12"/>
  <c r="G11"/>
  <c r="F11"/>
  <c r="D11"/>
  <c r="C11"/>
  <c r="G10"/>
  <c r="F10"/>
  <c r="E10"/>
  <c r="E9"/>
  <c r="E8"/>
  <c r="P193" i="7"/>
  <c r="P177"/>
  <c r="P160"/>
  <c r="Q140"/>
  <c r="P140"/>
  <c r="Q116"/>
  <c r="P116"/>
  <c r="Q95"/>
  <c r="P95"/>
  <c r="Q73"/>
  <c r="P73"/>
  <c r="Q51"/>
  <c r="P51"/>
  <c r="Q28"/>
  <c r="P28"/>
  <c r="M304"/>
  <c r="L304"/>
  <c r="M287"/>
  <c r="L287"/>
  <c r="M268"/>
  <c r="L268"/>
  <c r="M249"/>
  <c r="L249"/>
  <c r="M234"/>
  <c r="L234"/>
  <c r="M217"/>
  <c r="L217"/>
  <c r="N193"/>
  <c r="L193"/>
  <c r="N177"/>
  <c r="L177"/>
  <c r="N160"/>
  <c r="L160"/>
  <c r="O140"/>
  <c r="N140"/>
  <c r="M140"/>
  <c r="L140"/>
  <c r="O116"/>
  <c r="N116"/>
  <c r="M116"/>
  <c r="O95"/>
  <c r="N95"/>
  <c r="M95"/>
  <c r="L95"/>
  <c r="O73"/>
  <c r="N73"/>
  <c r="M73"/>
  <c r="L73"/>
  <c r="O51"/>
  <c r="N51"/>
  <c r="M51"/>
  <c r="O28"/>
  <c r="N28"/>
  <c r="M28"/>
  <c r="K8" i="8"/>
  <c r="E11" i="5" l="1"/>
  <c r="L17" i="8"/>
  <c r="K17"/>
  <c r="L12"/>
  <c r="L13"/>
  <c r="K13"/>
  <c r="H12" l="1"/>
  <c r="E23"/>
  <c r="D20"/>
  <c r="E20" s="1"/>
  <c r="E18"/>
  <c r="D17"/>
  <c r="C17"/>
  <c r="E16"/>
  <c r="F14"/>
  <c r="D12"/>
  <c r="E12" s="1"/>
  <c r="D11"/>
  <c r="D14" s="1"/>
  <c r="E14" s="1"/>
  <c r="C11"/>
  <c r="D9"/>
  <c r="E9" s="1"/>
  <c r="E8"/>
  <c r="F8" s="1"/>
  <c r="E7"/>
  <c r="H6"/>
  <c r="E6"/>
  <c r="H5"/>
  <c r="E5"/>
  <c r="E304" i="7"/>
  <c r="D304"/>
  <c r="E287"/>
  <c r="D287"/>
  <c r="E268"/>
  <c r="D268"/>
  <c r="E249"/>
  <c r="D249"/>
  <c r="E234"/>
  <c r="D234"/>
  <c r="E217"/>
  <c r="D217"/>
  <c r="I209"/>
  <c r="H209"/>
  <c r="H208"/>
  <c r="H207"/>
  <c r="H203"/>
  <c r="H202"/>
  <c r="H200"/>
  <c r="H199"/>
  <c r="H198"/>
  <c r="H197"/>
  <c r="H196"/>
  <c r="H194"/>
  <c r="H193"/>
  <c r="F193"/>
  <c r="D193"/>
  <c r="H188"/>
  <c r="H187"/>
  <c r="H183"/>
  <c r="H182"/>
  <c r="H181"/>
  <c r="H178"/>
  <c r="F177"/>
  <c r="H177" s="1"/>
  <c r="D177"/>
  <c r="H172"/>
  <c r="H171"/>
  <c r="H167"/>
  <c r="H166"/>
  <c r="H165"/>
  <c r="H164"/>
  <c r="H163"/>
  <c r="H161"/>
  <c r="F160"/>
  <c r="H160" s="1"/>
  <c r="D160"/>
  <c r="I154"/>
  <c r="H154"/>
  <c r="I153"/>
  <c r="H153"/>
  <c r="I149"/>
  <c r="H149"/>
  <c r="I148"/>
  <c r="H148"/>
  <c r="I147"/>
  <c r="H146"/>
  <c r="I145"/>
  <c r="H145"/>
  <c r="I144"/>
  <c r="H144"/>
  <c r="I143"/>
  <c r="H143"/>
  <c r="I141"/>
  <c r="H141"/>
  <c r="G140"/>
  <c r="I140" s="1"/>
  <c r="F140"/>
  <c r="H140" s="1"/>
  <c r="E140"/>
  <c r="D140"/>
  <c r="I138"/>
  <c r="H138"/>
  <c r="I137"/>
  <c r="H137"/>
  <c r="I136"/>
  <c r="H136"/>
  <c r="I135"/>
  <c r="H135"/>
  <c r="I132"/>
  <c r="H132"/>
  <c r="I130"/>
  <c r="H130"/>
  <c r="I126"/>
  <c r="H126"/>
  <c r="I125"/>
  <c r="H125"/>
  <c r="I124"/>
  <c r="H123"/>
  <c r="I122"/>
  <c r="H122"/>
  <c r="I121"/>
  <c r="H121"/>
  <c r="I120"/>
  <c r="H120"/>
  <c r="I119"/>
  <c r="H119"/>
  <c r="I117"/>
  <c r="H117"/>
  <c r="G116"/>
  <c r="I116" s="1"/>
  <c r="F116"/>
  <c r="H116" s="1"/>
  <c r="E116"/>
  <c r="I110"/>
  <c r="H110"/>
  <c r="I109"/>
  <c r="H109"/>
  <c r="I105"/>
  <c r="H105"/>
  <c r="I104"/>
  <c r="H104"/>
  <c r="I103"/>
  <c r="H102"/>
  <c r="I101"/>
  <c r="H101"/>
  <c r="I100"/>
  <c r="H100"/>
  <c r="I99"/>
  <c r="H99"/>
  <c r="I98"/>
  <c r="H98"/>
  <c r="I96"/>
  <c r="H96"/>
  <c r="G95"/>
  <c r="I95" s="1"/>
  <c r="F95"/>
  <c r="H95" s="1"/>
  <c r="E95"/>
  <c r="D95"/>
  <c r="I89"/>
  <c r="H89"/>
  <c r="I88"/>
  <c r="H88"/>
  <c r="I84"/>
  <c r="H84"/>
  <c r="I83"/>
  <c r="H83"/>
  <c r="I82"/>
  <c r="H82"/>
  <c r="I81"/>
  <c r="H80"/>
  <c r="I79"/>
  <c r="H79"/>
  <c r="I78"/>
  <c r="H78"/>
  <c r="I77"/>
  <c r="H77"/>
  <c r="I76"/>
  <c r="H76"/>
  <c r="I74"/>
  <c r="H74"/>
  <c r="G73"/>
  <c r="I73" s="1"/>
  <c r="F73"/>
  <c r="H73" s="1"/>
  <c r="E73"/>
  <c r="D73"/>
  <c r="I71"/>
  <c r="H71"/>
  <c r="I70"/>
  <c r="H70"/>
  <c r="I67"/>
  <c r="H67"/>
  <c r="I66"/>
  <c r="H66"/>
  <c r="I62"/>
  <c r="H62"/>
  <c r="I61"/>
  <c r="H61"/>
  <c r="I60"/>
  <c r="H59"/>
  <c r="I58"/>
  <c r="H58"/>
  <c r="I57"/>
  <c r="H57"/>
  <c r="I56"/>
  <c r="H56"/>
  <c r="I55"/>
  <c r="H55"/>
  <c r="I54"/>
  <c r="H54"/>
  <c r="I52"/>
  <c r="H52"/>
  <c r="G51"/>
  <c r="I51" s="1"/>
  <c r="F51"/>
  <c r="H51" s="1"/>
  <c r="E51"/>
  <c r="I45"/>
  <c r="H45"/>
  <c r="I44"/>
  <c r="H44"/>
  <c r="I40"/>
  <c r="H40"/>
  <c r="I39"/>
  <c r="H39"/>
  <c r="I38"/>
  <c r="H38"/>
  <c r="I37"/>
  <c r="H36"/>
  <c r="I35"/>
  <c r="H35"/>
  <c r="I34"/>
  <c r="H34"/>
  <c r="I33"/>
  <c r="H33"/>
  <c r="I32"/>
  <c r="H32"/>
  <c r="I31"/>
  <c r="H31"/>
  <c r="I29"/>
  <c r="H29"/>
  <c r="G28"/>
  <c r="I28" s="1"/>
  <c r="F28"/>
  <c r="H28" s="1"/>
  <c r="E28"/>
  <c r="E17" i="8" l="1"/>
  <c r="H7"/>
  <c r="E11"/>
  <c r="E4" i="5"/>
  <c r="E3"/>
</calcChain>
</file>

<file path=xl/sharedStrings.xml><?xml version="1.0" encoding="utf-8"?>
<sst xmlns="http://schemas.openxmlformats.org/spreadsheetml/2006/main" count="1065" uniqueCount="202">
  <si>
    <t>к приказу  от "____"________________2014г. №</t>
  </si>
  <si>
    <t>"Утверждаю"</t>
  </si>
  <si>
    <t>Генеральный директор МУП "УК ЖКХ"</t>
  </si>
  <si>
    <t>___________________/И.Е. Коршаков/</t>
  </si>
  <si>
    <t>"_______"_________________2014г.</t>
  </si>
  <si>
    <t>Структура платы за содержание и текущий ремонт общего имущества в многоквартирном доме, установленная с 01.07.2014г. за 1 кв.м. общей площади жилого помещения в месяц</t>
  </si>
  <si>
    <t>Решение Совета Депутатов от 18.06.2014г. № 3/10 "Об установлении размера платы за содержание и ремонт жилого помещения по Ленинскому муниципальному району с 01.07.2014 года"</t>
  </si>
  <si>
    <t>Решение Совета Депутатов от 21.05.2014г. № 3/9 "Об установлении размера платы за пользование жилым помещением для населения Ленинского муниципального района с 01.06.2014г."</t>
  </si>
  <si>
    <t>Взнос на капитальный ремонт утвержден Постановлением Правительства Московской области от 03 декабря 2013 года № 1023/54 "Об установлении минимального размера взноса на капитальный ремонт общего имущества многоквартирных домов, расположенных на территории  Московской области"</t>
  </si>
  <si>
    <t>№ п/п</t>
  </si>
  <si>
    <t>Виды благоустройства многоквартирного дома</t>
  </si>
  <si>
    <r>
      <t xml:space="preserve">Плата за жилое помещение в 2006г.,             </t>
    </r>
    <r>
      <rPr>
        <sz val="10"/>
        <rFont val="Arial"/>
        <family val="2"/>
        <charset val="204"/>
      </rPr>
      <t xml:space="preserve"> руб./кв.м в мес.</t>
    </r>
  </si>
  <si>
    <t xml:space="preserve">  Плата за жилое помещение с 01.07.2014г.,                          руб./кв.м в месяц</t>
  </si>
  <si>
    <t>в домах с газовыми плитами</t>
  </si>
  <si>
    <t>в домах с электрическими плитами</t>
  </si>
  <si>
    <t xml:space="preserve">    в домах с         газовыми плитами</t>
  </si>
  <si>
    <t>1.</t>
  </si>
  <si>
    <t>жилые дома  с лифтом, мусоропроводом, противопожарной системой, в т.ч.:</t>
  </si>
  <si>
    <r>
      <t>дома с газовыми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п.Газопровод</t>
    </r>
    <r>
      <rPr>
        <sz val="10"/>
        <color indexed="10"/>
        <rFont val="Arial"/>
        <family val="2"/>
        <charset val="204"/>
      </rPr>
      <t>,  д.18 к. 1, к.2, к.3</t>
    </r>
  </si>
  <si>
    <r>
      <t>дома с электрическими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г.Видное:</t>
    </r>
    <r>
      <rPr>
        <sz val="10"/>
        <color indexed="10"/>
        <rFont val="Arial"/>
        <family val="2"/>
        <charset val="204"/>
      </rPr>
      <t xml:space="preserve"> Жуковский проезд  д.3, 4, 5, 7, 9, 14; Ленинского комсомола пр-кт   д.2/1, 2/2, 2/3, 5, 7/2, 9/1, 9/2, 11/1, 11/2, 13, 15/1, 15/2, 17/1, 17/2, 19/1, 19/ 2, 46; Советская ул  д.34 к. 1, к.2; Лемешко ул  д.8 к. 1, к.</t>
    </r>
  </si>
  <si>
    <t>без ндс</t>
  </si>
  <si>
    <t>по услугам:</t>
  </si>
  <si>
    <t>техническое обслуживание инженерного оборудования и конструктивных элементов многоквартирных домов</t>
  </si>
  <si>
    <t>проведение работ по дератизации, дезинсекции</t>
  </si>
  <si>
    <t xml:space="preserve">санитарное содержание мест общего пользования в многоквартирных домах(уборщицы) </t>
  </si>
  <si>
    <t>обслуживание придомовой территории и контейнерных площадок (дворники)</t>
  </si>
  <si>
    <t xml:space="preserve">содержание мусоропроводов </t>
  </si>
  <si>
    <t xml:space="preserve">содержание лифтового хозяйства </t>
  </si>
  <si>
    <t xml:space="preserve">услуги и работы по управлению многоквартирным домом </t>
  </si>
  <si>
    <t>техническое обслуживание и ремонт внутридомового газового оборудования (ВДГО), ВДПО (дымоходы)</t>
  </si>
  <si>
    <t>*</t>
  </si>
  <si>
    <t>техническое обслуживание и ремонт внутридомового электрооборудования</t>
  </si>
  <si>
    <t>сбор и вывоз мусора</t>
  </si>
  <si>
    <t xml:space="preserve">текущий ремонт общего имущества многоквартирного дома </t>
  </si>
  <si>
    <t>обслуживание и ремонт систем противопожарной автоматики и дымоудаления</t>
  </si>
  <si>
    <t>освещение мест общего пользования</t>
  </si>
  <si>
    <t>Капитальный ремонт (для собственников)</t>
  </si>
  <si>
    <t>Плата за наем (для нанимателей)</t>
  </si>
  <si>
    <t>2.</t>
  </si>
  <si>
    <t>жилые дома с лифтом, мусоропроводом, без противопожарной системы, в т.ч.:</t>
  </si>
  <si>
    <r>
      <t>дома с газовыми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г.Видное</t>
    </r>
    <r>
      <rPr>
        <sz val="10"/>
        <color indexed="10"/>
        <rFont val="Arial"/>
        <family val="2"/>
        <charset val="204"/>
      </rPr>
      <t>: Жуковский проезд  д.1; Ленинского комсомола пр-кт  д.3, 32/56, 35, 37, 39, 48, 70, 72, 74; Советская ул  д.28, 44, 2А, 6А, 19А, 2 Б; Советский проезд  д.1, 3, 5, 7, 9, 11, 13, 15; Школьная ул  д.82, 55, 79, 87; Заводская</t>
    </r>
  </si>
  <si>
    <r>
      <t>дома с электрическими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г.Видное</t>
    </r>
    <r>
      <rPr>
        <sz val="10"/>
        <color indexed="10"/>
        <rFont val="Arial"/>
        <family val="2"/>
        <charset val="204"/>
      </rPr>
      <t xml:space="preserve">: Жуковский проезд  д.11, 13; Ленинского комсомола пр-кт  д.23 /1, 23/2; Лемешко ул  д.12, 14, 16, 18; мкр. Солнечный  д.1, 2, 3, 4, 5, 6. </t>
    </r>
    <r>
      <rPr>
        <b/>
        <sz val="10"/>
        <color indexed="10"/>
        <rFont val="Arial"/>
        <family val="2"/>
        <charset val="204"/>
      </rPr>
      <t>п.Володарского</t>
    </r>
    <r>
      <rPr>
        <sz val="10"/>
        <color indexed="10"/>
        <rFont val="Arial"/>
        <family val="2"/>
        <charset val="204"/>
      </rPr>
      <t xml:space="preserve">:  Центральная ул   д.25 /1, 25/2. </t>
    </r>
    <r>
      <rPr>
        <b/>
        <sz val="10"/>
        <color indexed="10"/>
        <rFont val="Arial"/>
        <family val="2"/>
        <charset val="204"/>
      </rPr>
      <t>п.Развилка</t>
    </r>
    <r>
      <rPr>
        <sz val="10"/>
        <color indexed="10"/>
        <rFont val="Arial"/>
        <family val="2"/>
        <charset val="204"/>
      </rPr>
      <t xml:space="preserve">:  д.30. </t>
    </r>
    <r>
      <rPr>
        <b/>
        <sz val="10"/>
        <color indexed="10"/>
        <rFont val="Arial"/>
        <family val="2"/>
        <charset val="204"/>
      </rPr>
      <t>п.Мосрент</t>
    </r>
  </si>
  <si>
    <t>3.</t>
  </si>
  <si>
    <t>жилые дома с лифтом, без мусоропровода, с противопожарной системой, в т.ч.:</t>
  </si>
  <si>
    <r>
      <t>дома с газовыми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п.Воскресенское</t>
    </r>
    <r>
      <rPr>
        <sz val="10"/>
        <color indexed="10"/>
        <rFont val="Arial"/>
        <family val="2"/>
        <charset val="204"/>
      </rPr>
      <t xml:space="preserve">  д.34</t>
    </r>
  </si>
  <si>
    <r>
      <t>дома с электрическими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 xml:space="preserve">г.Видное:  </t>
    </r>
    <r>
      <rPr>
        <sz val="10"/>
        <color indexed="10"/>
        <rFont val="Arial"/>
        <family val="2"/>
        <charset val="204"/>
      </rPr>
      <t>Ленинского комсомола пр-кт  д.7/1</t>
    </r>
  </si>
  <si>
    <t>4.</t>
  </si>
  <si>
    <t>жилые дома с лифтом, без мусоропровода и противопожарной системы, в т.ч.:</t>
  </si>
  <si>
    <r>
      <t>дома с газовыми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п.Володарского</t>
    </r>
    <r>
      <rPr>
        <sz val="10"/>
        <color indexed="10"/>
        <rFont val="Arial"/>
        <family val="2"/>
        <charset val="204"/>
      </rPr>
      <t xml:space="preserve"> : Зеленая ул   д.38. </t>
    </r>
    <r>
      <rPr>
        <b/>
        <sz val="10"/>
        <color indexed="10"/>
        <rFont val="Arial"/>
        <family val="2"/>
        <charset val="204"/>
      </rPr>
      <t>п.Воскресенское</t>
    </r>
    <r>
      <rPr>
        <sz val="10"/>
        <color indexed="10"/>
        <rFont val="Arial"/>
        <family val="2"/>
        <charset val="204"/>
      </rPr>
      <t xml:space="preserve"> :  д.30, 31, 32, 35, 36, 38, 39. </t>
    </r>
    <r>
      <rPr>
        <b/>
        <sz val="10"/>
        <color indexed="10"/>
        <rFont val="Arial"/>
        <family val="2"/>
        <charset val="204"/>
      </rPr>
      <t>п.Коммунарка</t>
    </r>
    <r>
      <rPr>
        <sz val="10"/>
        <color indexed="10"/>
        <rFont val="Arial"/>
        <family val="2"/>
        <charset val="204"/>
      </rPr>
      <t xml:space="preserve"> :  д.7, 8, 11, 13, 14, 15, 16. </t>
    </r>
    <r>
      <rPr>
        <b/>
        <sz val="10"/>
        <color indexed="10"/>
        <rFont val="Arial"/>
        <family val="2"/>
        <charset val="204"/>
      </rPr>
      <t>д.Яковлево</t>
    </r>
    <r>
      <rPr>
        <sz val="10"/>
        <color indexed="10"/>
        <rFont val="Arial"/>
        <family val="2"/>
        <charset val="204"/>
      </rPr>
      <t xml:space="preserve"> :  д.1, 2, 3. </t>
    </r>
    <r>
      <rPr>
        <b/>
        <sz val="10"/>
        <color indexed="10"/>
        <rFont val="Arial"/>
        <family val="2"/>
        <charset val="204"/>
      </rPr>
      <t>п.Газопровод</t>
    </r>
    <r>
      <rPr>
        <sz val="10"/>
        <color indexed="10"/>
        <rFont val="Arial"/>
        <family val="2"/>
        <charset val="204"/>
      </rPr>
      <t xml:space="preserve"> : д.15, 16, 17.</t>
    </r>
  </si>
  <si>
    <r>
      <t>дома с электрическими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п.Мосрентген</t>
    </r>
    <r>
      <rPr>
        <sz val="10"/>
        <color indexed="10"/>
        <rFont val="Arial"/>
        <family val="2"/>
        <charset val="204"/>
      </rPr>
      <t xml:space="preserve"> : Музыкальный проезд  д.2. </t>
    </r>
    <r>
      <rPr>
        <b/>
        <sz val="10"/>
        <color indexed="10"/>
        <rFont val="Arial"/>
        <family val="2"/>
        <charset val="204"/>
      </rPr>
      <t>п.Коммунарка</t>
    </r>
    <r>
      <rPr>
        <sz val="10"/>
        <color indexed="10"/>
        <rFont val="Arial"/>
        <family val="2"/>
        <charset val="204"/>
      </rPr>
      <t xml:space="preserve"> :  д.17, 19, 22.</t>
    </r>
  </si>
  <si>
    <t>5.</t>
  </si>
  <si>
    <t>жилые дома без лифта, с мусоропроводом, в т.ч.:</t>
  </si>
  <si>
    <r>
      <t>дома с газовыми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г.Видное</t>
    </r>
    <r>
      <rPr>
        <sz val="10"/>
        <color indexed="10"/>
        <rFont val="Arial"/>
        <family val="2"/>
        <charset val="204"/>
      </rPr>
      <t xml:space="preserve"> : Петровский проезд  д.16, 18, 20, 22, 24, 26, 27.</t>
    </r>
  </si>
  <si>
    <r>
      <t>дома с электрическими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п.Горки Ленинские</t>
    </r>
    <r>
      <rPr>
        <sz val="10"/>
        <color indexed="10"/>
        <rFont val="Arial"/>
        <family val="2"/>
        <charset val="204"/>
      </rPr>
      <t xml:space="preserve"> :  Северный проезд д.1 к. 1</t>
    </r>
  </si>
  <si>
    <t>6.</t>
  </si>
  <si>
    <t>жилые дома без лифта и мусоропровода, в т.ч.:</t>
  </si>
  <si>
    <r>
      <t>дома с газовыми плитами</t>
    </r>
    <r>
      <rPr>
        <sz val="10"/>
        <color indexed="10"/>
        <rFont val="Arial"/>
        <family val="2"/>
        <charset val="204"/>
      </rPr>
      <t xml:space="preserve">: </t>
    </r>
    <r>
      <rPr>
        <b/>
        <sz val="10"/>
        <color indexed="10"/>
        <rFont val="Arial"/>
        <family val="2"/>
        <charset val="204"/>
      </rPr>
      <t>г.Видное</t>
    </r>
    <r>
      <rPr>
        <sz val="10"/>
        <color indexed="10"/>
        <rFont val="Arial"/>
        <family val="2"/>
        <charset val="204"/>
      </rPr>
      <t xml:space="preserve"> : Ленинского комсомола пр-кт   д. 6, 8, 10, 12, 14, 16, 18, 20, 24, 26, 28, 34, 36, 38, 40, 42, 52, 54, 56, 58, 60, 62 ,64, 66, 68; Советская ул  д. 2, 3, 4, 5, 6, 8, 9, 10, 11, 12, 14, 15, 17, 18, 20, 21/22, 22, 26, 30, </t>
    </r>
  </si>
  <si>
    <r>
      <t>п.Горки Ленинские:</t>
    </r>
    <r>
      <rPr>
        <sz val="10"/>
        <color indexed="10"/>
        <rFont val="Arial"/>
        <family val="2"/>
        <charset val="204"/>
      </rPr>
      <t xml:space="preserve"> Новое ш  д.80, 81, 82, 83, 88,  89, 90, 91, 92, 93, 94, 96; Южный проезд  д.1, 3, 5, 7. </t>
    </r>
    <r>
      <rPr>
        <b/>
        <sz val="10"/>
        <color indexed="10"/>
        <rFont val="Arial"/>
        <family val="2"/>
        <charset val="204"/>
      </rPr>
      <t xml:space="preserve">д.Суханово:  </t>
    </r>
    <r>
      <rPr>
        <sz val="10"/>
        <color indexed="10"/>
        <rFont val="Arial"/>
        <family val="2"/>
        <charset val="204"/>
      </rPr>
      <t xml:space="preserve">д.18. </t>
    </r>
    <r>
      <rPr>
        <b/>
        <sz val="10"/>
        <color indexed="10"/>
        <rFont val="Arial"/>
        <family val="2"/>
        <charset val="204"/>
      </rPr>
      <t>п.Володарского:</t>
    </r>
    <r>
      <rPr>
        <sz val="10"/>
        <color indexed="10"/>
        <rFont val="Arial"/>
        <family val="2"/>
        <charset val="204"/>
      </rPr>
      <t xml:space="preserve"> Зеленая ул   д.1, 2, 9, 31, 32, 33, 34, 35, 36, 37; Текстильная ул  д.3, 4, 5; Центральная ул.  д.7, 8. </t>
    </r>
    <r>
      <rPr>
        <b/>
        <sz val="10"/>
        <color indexed="10"/>
        <rFont val="Arial"/>
        <family val="2"/>
        <charset val="204"/>
      </rPr>
      <t>п.Развилк</t>
    </r>
  </si>
  <si>
    <r>
      <t>свх. им. Ленина:</t>
    </r>
    <r>
      <rPr>
        <sz val="10"/>
        <color indexed="10"/>
        <rFont val="Arial"/>
        <family val="2"/>
        <charset val="204"/>
      </rPr>
      <t xml:space="preserve"> Центральная усадьба,  д.1, 2, 3, 4, 5, 6, 7, 8, 9, 10, 11</t>
    </r>
    <r>
      <rPr>
        <b/>
        <sz val="12"/>
        <color indexed="10"/>
        <rFont val="Arial"/>
        <family val="2"/>
        <charset val="204"/>
      </rPr>
      <t xml:space="preserve">. </t>
    </r>
    <r>
      <rPr>
        <b/>
        <sz val="10"/>
        <color indexed="10"/>
        <rFont val="Arial"/>
        <family val="2"/>
        <charset val="204"/>
      </rPr>
      <t>23 км Каширского шоссе:</t>
    </r>
    <r>
      <rPr>
        <sz val="10"/>
        <color indexed="10"/>
        <rFont val="Arial"/>
        <family val="2"/>
        <charset val="204"/>
      </rPr>
      <t xml:space="preserve"> д.1</t>
    </r>
    <r>
      <rPr>
        <b/>
        <sz val="12"/>
        <color indexed="10"/>
        <rFont val="Arial"/>
        <family val="2"/>
        <charset val="204"/>
      </rPr>
      <t>. д.</t>
    </r>
    <r>
      <rPr>
        <b/>
        <sz val="10"/>
        <color indexed="10"/>
        <rFont val="Arial"/>
        <family val="2"/>
        <charset val="204"/>
      </rPr>
      <t xml:space="preserve">Мисайлово: </t>
    </r>
    <r>
      <rPr>
        <sz val="10"/>
        <color indexed="10"/>
        <rFont val="Arial"/>
        <family val="2"/>
        <charset val="204"/>
      </rPr>
      <t xml:space="preserve"> д.1</t>
    </r>
    <r>
      <rPr>
        <b/>
        <sz val="12"/>
        <color indexed="10"/>
        <rFont val="Arial"/>
        <family val="2"/>
        <charset val="204"/>
      </rPr>
      <t>. с.</t>
    </r>
    <r>
      <rPr>
        <b/>
        <sz val="10"/>
        <color indexed="10"/>
        <rFont val="Arial"/>
        <family val="2"/>
        <charset val="204"/>
      </rPr>
      <t>Молоково:</t>
    </r>
    <r>
      <rPr>
        <sz val="10"/>
        <color indexed="10"/>
        <rFont val="Arial"/>
        <family val="2"/>
        <charset val="204"/>
      </rPr>
      <t xml:space="preserve"> Школьная ул  д.7, 8, 9, 10, 11, 12</t>
    </r>
    <r>
      <rPr>
        <b/>
        <sz val="12"/>
        <color indexed="10"/>
        <rFont val="Arial"/>
        <family val="2"/>
        <charset val="204"/>
      </rPr>
      <t>. с.</t>
    </r>
    <r>
      <rPr>
        <b/>
        <sz val="10"/>
        <color indexed="10"/>
        <rFont val="Arial"/>
        <family val="2"/>
        <charset val="204"/>
      </rPr>
      <t>Остров:</t>
    </r>
    <r>
      <rPr>
        <sz val="10"/>
        <color indexed="10"/>
        <rFont val="Arial"/>
        <family val="2"/>
        <charset val="204"/>
      </rPr>
      <t xml:space="preserve">  д.1, 2, 3, 4, 5, 6</t>
    </r>
    <r>
      <rPr>
        <b/>
        <sz val="12"/>
        <color indexed="10"/>
        <rFont val="Arial"/>
        <family val="2"/>
        <charset val="204"/>
      </rPr>
      <t>. п.</t>
    </r>
    <r>
      <rPr>
        <b/>
        <sz val="10"/>
        <color indexed="10"/>
        <rFont val="Arial"/>
        <family val="2"/>
        <charset val="204"/>
      </rPr>
      <t>Газопровод:</t>
    </r>
    <r>
      <rPr>
        <sz val="10"/>
        <color indexed="10"/>
        <rFont val="Arial"/>
        <family val="2"/>
        <charset val="204"/>
      </rPr>
      <t xml:space="preserve">  д.1, 2, 3, 6, 7, 8, 9, 10, 11, 12, 14</t>
    </r>
  </si>
  <si>
    <r>
      <t>дома с электрическими плитами</t>
    </r>
    <r>
      <rPr>
        <sz val="10"/>
        <color indexed="10"/>
        <rFont val="Arial"/>
        <family val="2"/>
        <charset val="204"/>
      </rPr>
      <t>:</t>
    </r>
    <r>
      <rPr>
        <b/>
        <sz val="10"/>
        <color indexed="10"/>
        <rFont val="Arial"/>
        <family val="2"/>
        <charset val="204"/>
      </rPr>
      <t>г.Видное:</t>
    </r>
    <r>
      <rPr>
        <sz val="10"/>
        <color indexed="10"/>
        <rFont val="Arial"/>
        <family val="2"/>
        <charset val="204"/>
      </rPr>
      <t xml:space="preserve"> Центральная ул  д.12 Б, 12В, 13В; Черняховского ул д.2. </t>
    </r>
    <r>
      <rPr>
        <b/>
        <sz val="10"/>
        <color indexed="10"/>
        <rFont val="Arial"/>
        <family val="2"/>
        <charset val="204"/>
      </rPr>
      <t>п.Горки Ленинские:</t>
    </r>
    <r>
      <rPr>
        <sz val="10"/>
        <color indexed="10"/>
        <rFont val="Arial"/>
        <family val="2"/>
        <charset val="204"/>
      </rPr>
      <t xml:space="preserve"> Северный проезд  д.4, 6, 8, 10, 12, 14, 16. </t>
    </r>
    <r>
      <rPr>
        <b/>
        <sz val="10"/>
        <color indexed="10"/>
        <rFont val="Arial"/>
        <family val="2"/>
        <charset val="204"/>
      </rPr>
      <t>свх. им. Ленина:</t>
    </r>
    <r>
      <rPr>
        <sz val="10"/>
        <color indexed="10"/>
        <rFont val="Arial"/>
        <family val="2"/>
        <charset val="204"/>
      </rPr>
      <t xml:space="preserve"> Центральная усадьба  д.17 /1.</t>
    </r>
    <r>
      <rPr>
        <b/>
        <sz val="10"/>
        <color indexed="10"/>
        <rFont val="Arial"/>
        <family val="2"/>
        <charset val="204"/>
      </rPr>
      <t xml:space="preserve"> с.Молоково:</t>
    </r>
    <r>
      <rPr>
        <sz val="10"/>
        <color indexed="10"/>
        <rFont val="Arial"/>
        <family val="2"/>
        <charset val="204"/>
      </rPr>
      <t xml:space="preserve"> Школьная ул  д.169 В.</t>
    </r>
    <r>
      <rPr>
        <b/>
        <sz val="10"/>
        <color indexed="10"/>
        <rFont val="Arial"/>
        <family val="2"/>
        <charset val="204"/>
      </rPr>
      <t xml:space="preserve"> п.Газопровод:</t>
    </r>
    <r>
      <rPr>
        <sz val="10"/>
        <color indexed="10"/>
        <rFont val="Arial"/>
        <family val="2"/>
        <charset val="204"/>
      </rPr>
      <t xml:space="preserve"> д</t>
    </r>
  </si>
  <si>
    <t>7.</t>
  </si>
  <si>
    <t>жилые дома без лифта,мусоропровода и без уборки мест общего пользования, в т.ч.:</t>
  </si>
  <si>
    <r>
      <t xml:space="preserve"> г.Видное:</t>
    </r>
    <r>
      <rPr>
        <sz val="10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 xml:space="preserve">Павловская ул </t>
    </r>
    <r>
      <rPr>
        <sz val="10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д.24 /2</t>
    </r>
    <r>
      <rPr>
        <b/>
        <sz val="12"/>
        <rFont val="Arial"/>
        <family val="2"/>
        <charset val="204"/>
      </rPr>
      <t xml:space="preserve">, </t>
    </r>
    <r>
      <rPr>
        <sz val="10"/>
        <rFont val="Arial"/>
        <family val="2"/>
        <charset val="204"/>
      </rPr>
      <t>Школьный проезд д.3</t>
    </r>
    <r>
      <rPr>
        <b/>
        <sz val="12"/>
        <rFont val="Arial"/>
        <family val="2"/>
        <charset val="204"/>
      </rPr>
      <t>. д.</t>
    </r>
    <r>
      <rPr>
        <b/>
        <sz val="10"/>
        <rFont val="Arial"/>
        <family val="2"/>
        <charset val="204"/>
      </rPr>
      <t>Мисайлово:</t>
    </r>
    <r>
      <rPr>
        <sz val="10"/>
        <rFont val="Arial"/>
        <family val="2"/>
        <charset val="204"/>
      </rPr>
      <t xml:space="preserve"> д.137.</t>
    </r>
  </si>
  <si>
    <t>8.</t>
  </si>
  <si>
    <t>жилые дома коттеджного типа, в т.ч.:</t>
  </si>
  <si>
    <r>
      <t>г.Видное:</t>
    </r>
    <r>
      <rPr>
        <sz val="10"/>
        <rFont val="Arial"/>
        <family val="2"/>
        <charset val="204"/>
      </rPr>
      <t xml:space="preserve"> Зеленый пер  д.1, 2, 3, 4, 5, 7; Клубный пер  д.3, 5; Лемешко ул  д.1, 2, 3, 4, 6, 7, 9, 11, 13, 27; Медицинская ул  д.2, 4, 5, 6, 7, 8, 9, 10; Прудный пер д.1, 3; Садовая ул  д.2, 3, 4, 5, 6, 12, 14, 15, 16, 17, 18, 19, 20, 21, 23, 25, 26, 27, </t>
    </r>
  </si>
  <si>
    <t>9.</t>
  </si>
  <si>
    <t>жилые дома без лифта,мусоропровода и без канализации, в т.ч.:</t>
  </si>
  <si>
    <r>
      <t>г.Видное:</t>
    </r>
    <r>
      <rPr>
        <sz val="10"/>
        <color indexed="10"/>
        <rFont val="Arial"/>
        <family val="2"/>
        <charset val="204"/>
      </rPr>
      <t xml:space="preserve"> Вокзальная ул  д.21, 28, 32/6, 40, 48, 50; Набережная 1-я ул  д.2, 10; Ольгинская ул  д.8, 47, 49; Тинькова ул  д.30. </t>
    </r>
    <r>
      <rPr>
        <b/>
        <sz val="10"/>
        <color indexed="10"/>
        <rFont val="Arial"/>
        <family val="2"/>
        <charset val="204"/>
      </rPr>
      <t>п.Переделкино:</t>
    </r>
    <r>
      <rPr>
        <sz val="10"/>
        <color indexed="10"/>
        <rFont val="Arial"/>
        <family val="2"/>
        <charset val="204"/>
      </rPr>
      <t xml:space="preserve"> Вишневского ул  д.1. </t>
    </r>
    <r>
      <rPr>
        <b/>
        <sz val="10"/>
        <color indexed="10"/>
        <rFont val="Arial"/>
        <family val="2"/>
        <charset val="204"/>
      </rPr>
      <t>ст.Внуково:</t>
    </r>
    <r>
      <rPr>
        <sz val="10"/>
        <color indexed="10"/>
        <rFont val="Arial"/>
        <family val="2"/>
        <charset val="204"/>
      </rPr>
      <t xml:space="preserve">  Железнодорожная ул  д.3, 4, 5, 6, 7, 8, 9, 10, 11, 12, 13, 14, 15</t>
    </r>
  </si>
  <si>
    <t>вывоз ЖБО</t>
  </si>
  <si>
    <t>10.</t>
  </si>
  <si>
    <t xml:space="preserve">  п. Мещерино, д. 2, 9 ( не начисляется услуга санитарное содержание мест общего пользования в многоквартирных домах (уборщицы), дворники, освещение мест общего пользования)</t>
  </si>
  <si>
    <t>техническое обслуживание и ремонт внутридомового газового оборудования (ВДГО)</t>
  </si>
  <si>
    <t>11.</t>
  </si>
  <si>
    <t>дома без содержания придомовой территории и уборки мест общего пользования</t>
  </si>
  <si>
    <t>12.</t>
  </si>
  <si>
    <t>г.Видное, ул. Строительная, д. 4, 6, 8</t>
  </si>
  <si>
    <t>13.</t>
  </si>
  <si>
    <t>г.Видное, ул. Школьная, д. 50, д. Яковлево, д.12, МВТ ул. Лесная д.13, пр. Лесной 1-й, д.5, д.Петрушино д.1К, Калинина, д.1,2</t>
  </si>
  <si>
    <t xml:space="preserve">для домов по коду 92 (с 01.01.2010г. переведены в 61кат.) </t>
  </si>
  <si>
    <t>г.Видное, ул. Софийская 12Е</t>
  </si>
  <si>
    <t>Обслуживание лифтов</t>
  </si>
  <si>
    <t>Видновский участок</t>
  </si>
  <si>
    <t>Обслуживание лифтов ("Сервис-Лифт")</t>
  </si>
  <si>
    <t>8,75 руб.</t>
  </si>
  <si>
    <t>Обслуживание лифтов (МУП "УК ЖКХ")</t>
  </si>
  <si>
    <t>2,34 руб.</t>
  </si>
  <si>
    <t>Ленинский  участок с/п Володарское, с/п Булатниковское, с/п Молоково, с/п Развилка</t>
  </si>
  <si>
    <t>Обслуживание лифтов (Сервис-Лифт) - 2</t>
  </si>
  <si>
    <t>3,27 руб.</t>
  </si>
  <si>
    <t>Обслуживание лифтов (МУП "УК ЖКХ") - 2</t>
  </si>
  <si>
    <t>7,82 руб.</t>
  </si>
  <si>
    <t>ВДГО</t>
  </si>
  <si>
    <t>0,14 руб.</t>
  </si>
  <si>
    <t>дымоходы</t>
  </si>
  <si>
    <t>0,12 руб.</t>
  </si>
  <si>
    <t>Зам. генерального директора по экономике и финансам</t>
  </si>
  <si>
    <t>МУП "Управляющая компания ЖКХ"</t>
  </si>
  <si>
    <t>Ю.А. Альмяшева</t>
  </si>
  <si>
    <t>Тарифы поставщиков коммунальные услуги для нанимателей и собственников жилых помещений  2014 год</t>
  </si>
  <si>
    <t xml:space="preserve">Размер платы за коммунальные услуги для населения Ленинского муниципального района рассчитывается по тарифам, установленным для ресурсоснабжающих организаций, исходя из показаний приборов учета, а при их отсутствии по нормативам, утвержденным Решением Совета депутатов Ленинского муниципального района от 17.12.2008г. №12/16  </t>
  </si>
  <si>
    <t>ТАРИФЫ УСТАНОВЛЕНЫ КОМИТЕТОМ ПО ЦЕНАМ И ТАРИФАМ МОСКОВСКОЙ ОБЛАСТИ</t>
  </si>
  <si>
    <t xml:space="preserve">МУП "ВПТО ГХ" </t>
  </si>
  <si>
    <t>с 01.01.2015 год (руб.с учетом НДС)</t>
  </si>
  <si>
    <t xml:space="preserve"> с 01.07.2015 год (руб.с учетом НДС)</t>
  </si>
  <si>
    <t>Рост тарифа с 01.07.2015г</t>
  </si>
  <si>
    <r>
      <t xml:space="preserve">Распоряжение от 19.12.2014 года № 155 Р. </t>
    </r>
    <r>
      <rPr>
        <b/>
        <sz val="10"/>
        <rFont val="Times New Roman"/>
        <family val="1"/>
        <charset val="204"/>
      </rPr>
      <t xml:space="preserve">Тепловая энергия - руб./Гкал с НДС; Норматив потребления в месяц - 0,0151 Гкал/кв.м </t>
    </r>
  </si>
  <si>
    <r>
      <rPr>
        <sz val="10"/>
        <rFont val="Times New Roman"/>
        <family val="1"/>
        <charset val="204"/>
      </rPr>
      <t xml:space="preserve">Распоряжение от 19.12.2014 года № 148 Р. </t>
    </r>
    <r>
      <rPr>
        <b/>
        <sz val="10"/>
        <rFont val="Times New Roman"/>
        <family val="1"/>
        <charset val="204"/>
      </rPr>
      <t>Холодное водоснабжение - 1м3 с НДС</t>
    </r>
  </si>
  <si>
    <r>
      <rPr>
        <sz val="10"/>
        <rFont val="Times New Roman"/>
        <family val="1"/>
        <charset val="204"/>
      </rPr>
      <t>Распоряжение от 19.12.2014 года № 148 Р.</t>
    </r>
    <r>
      <rPr>
        <b/>
        <sz val="10"/>
        <rFont val="Times New Roman"/>
        <family val="1"/>
        <charset val="204"/>
      </rPr>
      <t xml:space="preserve"> Канализование- 1м3 с НДС</t>
    </r>
  </si>
  <si>
    <r>
      <rPr>
        <sz val="10"/>
        <rFont val="Times New Roman"/>
        <family val="1"/>
        <charset val="204"/>
      </rPr>
      <t xml:space="preserve">Тарифы на горячую воду - N 149-Р от 19.12.2014 г. (п.37) </t>
    </r>
    <r>
      <rPr>
        <b/>
        <sz val="10"/>
        <rFont val="Times New Roman"/>
        <family val="1"/>
        <charset val="204"/>
      </rPr>
      <t>Горячее водоснабжение - 1м3 с НДС</t>
    </r>
  </si>
  <si>
    <t>компонент на холодную воду 31,82 руб; компонент на тепловую энергию 1782,15 руб./Гкал - норма расхода тепловой энергии на подогрев 1 м³ воды - 0,05298 Гкал/1 м³. (94,42руб)</t>
  </si>
  <si>
    <r>
      <t xml:space="preserve">Распоряжение от 15.12.2014 года № 141 Р. </t>
    </r>
    <r>
      <rPr>
        <b/>
        <sz val="10"/>
        <rFont val="Times New Roman"/>
        <family val="1"/>
        <charset val="204"/>
      </rPr>
      <t>Тарифы на электрическую энергию</t>
    </r>
  </si>
  <si>
    <r>
      <t xml:space="preserve">Население </t>
    </r>
    <r>
      <rPr>
        <i/>
        <u/>
        <sz val="10"/>
        <rFont val="Times New Roman"/>
        <family val="1"/>
        <charset val="204"/>
      </rPr>
      <t>одноставочный :</t>
    </r>
  </si>
  <si>
    <r>
      <t xml:space="preserve">Население , проживающее в городскихнаселенных пунктах в домах, оборудованных в установленном порядке стационарными электроплитами и (или) электроотопительными установками  </t>
    </r>
    <r>
      <rPr>
        <i/>
        <u/>
        <sz val="10"/>
        <rFont val="Times New Roman"/>
        <family val="1"/>
        <charset val="204"/>
      </rPr>
      <t>одноставочный :</t>
    </r>
  </si>
  <si>
    <t xml:space="preserve">Размер платы  за коммунальные услуги для нанимателей и собственников жилых помещений </t>
  </si>
  <si>
    <t>ТАРИФЫ УСТАНОВЛЕНЫ  Постановлением Правительства Москвы от 26.11.2013г. №748- ПП</t>
  </si>
  <si>
    <t>ОАО "МОЭК"</t>
  </si>
  <si>
    <t>с 01.01.2014 год (руб.с учетом НДС)</t>
  </si>
  <si>
    <t xml:space="preserve"> с 01.07.2014 год (руб.с учетом НДС)</t>
  </si>
  <si>
    <r>
      <t xml:space="preserve">Приложение № 16,18 </t>
    </r>
    <r>
      <rPr>
        <sz val="10"/>
        <rFont val="Times New Roman"/>
        <family val="1"/>
        <charset val="204"/>
      </rPr>
      <t xml:space="preserve">Тепловая энергия - руб./Гкал с НДС; </t>
    </r>
    <r>
      <rPr>
        <sz val="10"/>
        <color indexed="10"/>
        <rFont val="Times New Roman"/>
        <family val="1"/>
        <charset val="204"/>
      </rPr>
      <t xml:space="preserve">Норматив потребления в месяц - 0,0151 Гкал/кв.м </t>
    </r>
  </si>
  <si>
    <t>Приложение № 20,22 Горячее водоснабжение - 1м3 с НДС (компанент вода)</t>
  </si>
  <si>
    <t>ОАО "Мосводоканал"</t>
  </si>
  <si>
    <t xml:space="preserve"> Приложение № 12,14 холодное  водоснабжение- 1м3 с НДС</t>
  </si>
  <si>
    <t xml:space="preserve"> Приложение № 12,14 Водоотведение- 1м3 с НДС</t>
  </si>
  <si>
    <t>ОАО "Клинический санаторий Валуево"</t>
  </si>
  <si>
    <t>Начильник ФЭО</t>
  </si>
  <si>
    <t>Кунакова О.В.</t>
  </si>
  <si>
    <r>
      <t xml:space="preserve">Распоряжение от 20.12.2013 года № 152 Р. </t>
    </r>
    <r>
      <rPr>
        <b/>
        <sz val="10"/>
        <rFont val="Times New Roman"/>
        <family val="1"/>
        <charset val="204"/>
      </rPr>
      <t xml:space="preserve">Тепловая энергия - руб./Гкал с НДС; Норматив потребления в месяц - 0,0151 Гкал/кв.м </t>
    </r>
  </si>
  <si>
    <r>
      <rPr>
        <sz val="10"/>
        <rFont val="Times New Roman"/>
        <family val="1"/>
        <charset val="204"/>
      </rPr>
      <t xml:space="preserve">Распоряжение от 19.12.2013 года № 150 Р. </t>
    </r>
    <r>
      <rPr>
        <b/>
        <sz val="10"/>
        <rFont val="Times New Roman"/>
        <family val="1"/>
        <charset val="204"/>
      </rPr>
      <t>Холодное водоснабжение - 1м3 с НДС</t>
    </r>
  </si>
  <si>
    <r>
      <rPr>
        <sz val="10"/>
        <rFont val="Times New Roman"/>
        <family val="1"/>
        <charset val="204"/>
      </rPr>
      <t>Распоряжение от 19.12.2013 года № 150 Р.</t>
    </r>
    <r>
      <rPr>
        <b/>
        <sz val="10"/>
        <rFont val="Times New Roman"/>
        <family val="1"/>
        <charset val="204"/>
      </rPr>
      <t xml:space="preserve"> Канализование- 1м3 с НДС</t>
    </r>
  </si>
  <si>
    <r>
      <rPr>
        <sz val="10"/>
        <rFont val="Times New Roman"/>
        <family val="1"/>
        <charset val="204"/>
      </rPr>
      <t xml:space="preserve">Тарифы на горячую воду - N 47-Р от 17 мая 2013 г. (п.52-57) </t>
    </r>
    <r>
      <rPr>
        <b/>
        <sz val="10"/>
        <rFont val="Times New Roman"/>
        <family val="1"/>
        <charset val="204"/>
      </rPr>
      <t>Горячее водоснабжение - 1м3 с НДС</t>
    </r>
  </si>
  <si>
    <r>
      <t>компонент на холодную воду 31,07руб; компонент на тепловую энергию 1732,24 руб./Гкал - расхода тепловой энергии на подогрев 1 м³ воды -</t>
    </r>
    <r>
      <rPr>
        <b/>
        <sz val="10"/>
        <color indexed="10"/>
        <rFont val="Times New Roman"/>
        <family val="1"/>
        <charset val="204"/>
      </rPr>
      <t xml:space="preserve"> 0,05815</t>
    </r>
    <r>
      <rPr>
        <b/>
        <sz val="10"/>
        <rFont val="Times New Roman"/>
        <family val="1"/>
        <charset val="204"/>
      </rPr>
      <t>Гкал/1 м³. (100,72руб)</t>
    </r>
  </si>
  <si>
    <r>
      <rPr>
        <sz val="10"/>
        <rFont val="Times New Roman"/>
        <family val="1"/>
        <charset val="204"/>
      </rPr>
      <t xml:space="preserve">Распоряжение от 20.12.2013 год  № 151 Р </t>
    </r>
    <r>
      <rPr>
        <b/>
        <sz val="10"/>
        <rFont val="Times New Roman"/>
        <family val="1"/>
        <charset val="204"/>
      </rPr>
      <t>Горячее водоснабжение - 1м3 с НДС</t>
    </r>
  </si>
  <si>
    <t>Пограничная Академия ФСБ РФ (Тарифы МУП "ВПТО ГХ" без НДС)</t>
  </si>
  <si>
    <t>с 01.01.2014 год (руб.)</t>
  </si>
  <si>
    <t xml:space="preserve"> с 01.07.2014 год (руб.)</t>
  </si>
  <si>
    <r>
      <t xml:space="preserve">Распоряжение от 20.12.2013 года № 152 Р. </t>
    </r>
    <r>
      <rPr>
        <b/>
        <sz val="10"/>
        <rFont val="Times New Roman"/>
        <family val="1"/>
        <charset val="204"/>
      </rPr>
      <t>Тепловая энергия - руб./Гкал без НДС ( Норматив потребления в месяц - 0,0151 Гкал/кв.м )</t>
    </r>
  </si>
  <si>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Горячее водоснабжение компонент на тепловую энергию  - 1м3 без НДС</t>
    </r>
  </si>
  <si>
    <t xml:space="preserve">компонент на тепловую энергию 1468,00руб./Гкал - норма расхода тепловой энергии на подогрев 1 м³ воды - 0,05298 Гкал/1 м³. </t>
  </si>
  <si>
    <r>
      <rPr>
        <sz val="10"/>
        <rFont val="Times New Roman"/>
        <family val="1"/>
        <charset val="204"/>
      </rPr>
      <t xml:space="preserve">Распоряжение от 20.12.2013 год  № 151 Р (с 01.06.2014 по 31.12.2014г) </t>
    </r>
    <r>
      <rPr>
        <b/>
        <sz val="10"/>
        <rFont val="Times New Roman"/>
        <family val="1"/>
        <charset val="204"/>
      </rPr>
      <t>Горячее водоснабжение - 1м3 с НДС</t>
    </r>
  </si>
  <si>
    <t xml:space="preserve">компонент на тепловую энергию 1510,30руб./Гкал - норма расхода тепловой энергии на подогрев 1 м³ воды - 0,05298 Гкал/1 м³. </t>
  </si>
  <si>
    <t>ФГБУ "РРЦ "Детство"</t>
  </si>
  <si>
    <r>
      <t xml:space="preserve">Распоряжение от 20.12.2013 года № 152 Р. </t>
    </r>
    <r>
      <rPr>
        <b/>
        <sz val="10"/>
        <rFont val="Times New Roman"/>
        <family val="1"/>
        <charset val="204"/>
      </rPr>
      <t>Тепловая энергия - руб./Гкал с НДС ( Норматив потребления в месяц - 0,0151 Гкал/кв.м )</t>
    </r>
  </si>
  <si>
    <r>
      <rPr>
        <sz val="10"/>
        <rFont val="Times New Roman"/>
        <family val="1"/>
        <charset val="204"/>
      </rPr>
      <t xml:space="preserve">Распоряжение от 13.12.2013 года № 145 Р.(51,88 руб.м.куб.) населению выставляем по тарифу МУП "ВПТО ГХ" </t>
    </r>
    <r>
      <rPr>
        <b/>
        <sz val="10"/>
        <rFont val="Times New Roman"/>
        <family val="1"/>
        <charset val="204"/>
      </rPr>
      <t>Холодное водоснабжение - 1м3 с НДС</t>
    </r>
  </si>
  <si>
    <r>
      <rPr>
        <sz val="10"/>
        <rFont val="Times New Roman"/>
        <family val="1"/>
        <charset val="204"/>
      </rPr>
      <t>Распоряжение от 13.12.2013 года № 145Р.</t>
    </r>
    <r>
      <rPr>
        <b/>
        <sz val="10"/>
        <rFont val="Times New Roman"/>
        <family val="1"/>
        <charset val="204"/>
      </rPr>
      <t>Канализование- 1м3 с НДС</t>
    </r>
  </si>
  <si>
    <r>
      <rPr>
        <sz val="10"/>
        <rFont val="Times New Roman"/>
        <family val="1"/>
        <charset val="204"/>
      </rPr>
      <t xml:space="preserve">Тарифы на горячую воду - N 47-Р от 17 мая 2013 г. (п.52-57) </t>
    </r>
    <r>
      <rPr>
        <b/>
        <sz val="10"/>
        <rFont val="Times New Roman"/>
        <family val="1"/>
        <charset val="204"/>
      </rPr>
      <t xml:space="preserve">Горячее водоснабжение - 1м3 с НДС Тарифы МУП "ВПТО ГХ" </t>
    </r>
  </si>
  <si>
    <t xml:space="preserve">компонент на холодную воду 51,88 руб; компонент на тепловую энергию1566,80 руб./Гкал - норма расхода тепловой энергии на подогрев 1 м³ воды - 0,05298 Гкал/1 м³. </t>
  </si>
  <si>
    <t>ООО "КОЛХОЗ-Владимира Ильича"</t>
  </si>
  <si>
    <t>Холодное водоснабжение - 1м3 с НДС</t>
  </si>
  <si>
    <t>Канализование- 1м3 с НДС</t>
  </si>
  <si>
    <t>компонент на холодную воду 32,75руб; компонент на тепловую энергию 1956,97руб./Гкал - расхода тепловой энергии на подогрев 1 м³ воды - 0,05298Гкал/1 м³. (112,7руб)</t>
  </si>
  <si>
    <t>с 01.01.2015 год (руб.)</t>
  </si>
  <si>
    <t xml:space="preserve"> с 01.07.2015 год (руб.)</t>
  </si>
  <si>
    <t>Тарифы поставщиков коммунальные услуги для нанимателей и собственников жилых помещений  2015 год</t>
  </si>
  <si>
    <r>
      <t xml:space="preserve">Приложение № 2, п.1 </t>
    </r>
    <r>
      <rPr>
        <sz val="10"/>
        <rFont val="Times New Roman"/>
        <family val="1"/>
        <charset val="204"/>
      </rPr>
      <t xml:space="preserve">Тепловая энергия - руб./Гкал с НДС; </t>
    </r>
    <r>
      <rPr>
        <sz val="10"/>
        <color indexed="10"/>
        <rFont val="Times New Roman"/>
        <family val="1"/>
        <charset val="204"/>
      </rPr>
      <t xml:space="preserve">Норматив потребления в месяц - 0,0151 Гкал/кв.м </t>
    </r>
  </si>
  <si>
    <t xml:space="preserve"> Приложение № 14, п.6 Водоотведение- 1м3 с НДС</t>
  </si>
  <si>
    <t xml:space="preserve"> Приложение № 14, п.6 холодное  водоснабжение- 1м3 с НДС</t>
  </si>
  <si>
    <t xml:space="preserve"> Приложение № 14, п.1.2 холодное  водоснабжение- 1м3 с НДС</t>
  </si>
  <si>
    <t xml:space="preserve"> Приложение № 14, п.1.2 Водоотведение- 1м3 с НДС</t>
  </si>
  <si>
    <t>Приложение № 20,22 Горячее водоснабжение - 1м3 с НДС (компонент вода)</t>
  </si>
  <si>
    <t>ТАРИФЫ УСТАНОВЛЕНЫ  Постановлением Правительства Москвы от 26.11.2013г. №748-ПП.  Постановление Региональной энергетической коамиссии г.Москвы от 19.12.2014г. №502-тэ.</t>
  </si>
  <si>
    <t xml:space="preserve">  Плата за жилое помещение с 01.07.2015г.,                          руб./кв.м в месяц</t>
  </si>
  <si>
    <t>аварийно-диспетчерская служба</t>
  </si>
  <si>
    <t>в домах с         газовыми плитами</t>
  </si>
  <si>
    <t>к приказу  от "____"________________2015г. №</t>
  </si>
  <si>
    <t>"_______"_________________2015г.</t>
  </si>
  <si>
    <t>Структура платы за содержание и текущий ремонт общего имущества в многоквартирном доме, установленная с 01.07.2015г. за 1 кв.м. общей площади жилого помещения в месяц</t>
  </si>
  <si>
    <t>Взнос на капитальный ремонт утвержден Постановлением Правительства Московской области от 28 октября 2014 года №902/41 "О минимальном размере взноса на капитальный ремонт общего имущества многоквартирных домов, расположенных на территории  Московской области, на 2015 год"</t>
  </si>
  <si>
    <t>изменить</t>
  </si>
  <si>
    <t>где красным изменить или внести данные</t>
  </si>
  <si>
    <t>черновик</t>
  </si>
  <si>
    <r>
      <rPr>
        <b/>
        <sz val="10"/>
        <rFont val="Times New Roman"/>
        <family val="1"/>
        <charset val="204"/>
      </rPr>
      <t xml:space="preserve">Тепловая энергия - руб./Гкал с НДС ( Норматив потребления в месяц - 0,0151 Гкал/кв.м).                                                                             </t>
    </r>
    <r>
      <rPr>
        <sz val="10"/>
        <rFont val="Times New Roman"/>
        <family val="1"/>
        <charset val="204"/>
      </rPr>
      <t xml:space="preserve">Распоряжение от 20.12.2013 года № 152 Р. </t>
    </r>
  </si>
  <si>
    <r>
      <t xml:space="preserve">Холодное водоснабжение - 1м3 с НДС.                                           </t>
    </r>
    <r>
      <rPr>
        <sz val="10"/>
        <rFont val="Times New Roman"/>
        <family val="1"/>
        <charset val="204"/>
      </rPr>
      <t xml:space="preserve">Распоряжение от 20.11.2014 года № 122 Р.(54,39 руб.м.куб.) населению выставляем по тарифу МУП "ВПТО ГХ" </t>
    </r>
  </si>
  <si>
    <r>
      <t xml:space="preserve">Канализование- 1м3 с НДС.                                                        </t>
    </r>
    <r>
      <rPr>
        <sz val="10"/>
        <rFont val="Times New Roman"/>
        <family val="1"/>
        <charset val="204"/>
      </rPr>
      <t>Распоряжение от 0.11.2014 года № 122-Р.</t>
    </r>
  </si>
  <si>
    <r>
      <t>Горячее водоснабжение - 1м3 с НДС.</t>
    </r>
    <r>
      <rPr>
        <sz val="10"/>
        <rFont val="Times New Roman"/>
        <family val="1"/>
        <charset val="204"/>
      </rPr>
      <t xml:space="preserve">                                            Распоряжение от 20.12.2013 год  № 151 Р </t>
    </r>
  </si>
  <si>
    <t>компонент на холодную воду 51,88 руб; компонент на тепловую энергию 1566,80 руб./Гкал - норма расхода тепловой энергии на подогрев 1 м³ воды - 0,05298 Гкал/1 м³. (83,01руб)</t>
  </si>
  <si>
    <t xml:space="preserve">Пограничная Академия ФСБ РФ </t>
  </si>
  <si>
    <r>
      <rPr>
        <b/>
        <sz val="10"/>
        <rFont val="Times New Roman"/>
        <family val="1"/>
        <charset val="204"/>
      </rPr>
      <t xml:space="preserve">Тепловая энергия - руб./Гкал с НДС; Норматив потребления в месяц - </t>
    </r>
    <r>
      <rPr>
        <b/>
        <sz val="10"/>
        <color rgb="FFFF0000"/>
        <rFont val="Times New Roman"/>
        <family val="1"/>
        <charset val="204"/>
      </rPr>
      <t>0,0151</t>
    </r>
    <r>
      <rPr>
        <b/>
        <sz val="10"/>
        <rFont val="Times New Roman"/>
        <family val="1"/>
        <charset val="204"/>
      </rPr>
      <t xml:space="preserve"> Гкал/кв.м                                                                             </t>
    </r>
    <r>
      <rPr>
        <sz val="10"/>
        <rFont val="Times New Roman"/>
        <family val="1"/>
        <charset val="204"/>
      </rPr>
      <t xml:space="preserve">Распоряжение от 04.06.2015 года № 61-Р. </t>
    </r>
  </si>
  <si>
    <r>
      <t xml:space="preserve">Холодное водоснабжение - 1м3 с НДС.                                       </t>
    </r>
    <r>
      <rPr>
        <sz val="10"/>
        <rFont val="Times New Roman"/>
        <family val="1"/>
        <charset val="204"/>
      </rPr>
      <t xml:space="preserve">Распоряжение от 19.06.2015 года № 69-Р. </t>
    </r>
  </si>
  <si>
    <r>
      <t xml:space="preserve"> Канализование- 1м3 с НДС.                                                        </t>
    </r>
    <r>
      <rPr>
        <sz val="10"/>
        <rFont val="Times New Roman"/>
        <family val="1"/>
        <charset val="204"/>
      </rPr>
      <t>Распоряжение от 19.06.2015 года № 69-Р.</t>
    </r>
  </si>
  <si>
    <r>
      <rPr>
        <b/>
        <sz val="10"/>
        <rFont val="Times New Roman"/>
        <family val="1"/>
        <charset val="204"/>
      </rPr>
      <t xml:space="preserve">Тепловая энергия - руб./Гкал без НДС ( Норматив потребления в месяц - 0,0151 Гкал/кв.м).                                                            </t>
    </r>
    <r>
      <rPr>
        <sz val="10"/>
        <rFont val="Times New Roman"/>
        <family val="1"/>
        <charset val="204"/>
      </rPr>
      <t xml:space="preserve">Распоряжение от 20.03.2015 года № 22-Р(с 01.04.2015). </t>
    </r>
  </si>
  <si>
    <r>
      <t xml:space="preserve">Канализование- 1м3 с НДС.                                                        </t>
    </r>
    <r>
      <rPr>
        <sz val="10"/>
        <rFont val="Times New Roman"/>
        <family val="1"/>
        <charset val="204"/>
      </rPr>
      <t xml:space="preserve">Распоряжение от 19.06.2015 года № 69-Р. </t>
    </r>
  </si>
  <si>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Горячее водоснабжение компонент на тепловую энергию  - 1м3 с НДС</t>
    </r>
  </si>
  <si>
    <r>
      <t xml:space="preserve">Горячее водоснабжение - 1м3 с НДС.                                                 </t>
    </r>
    <r>
      <rPr>
        <sz val="10"/>
        <rFont val="Times New Roman"/>
        <family val="1"/>
        <charset val="204"/>
      </rPr>
      <t>Распоряжение от 19.06.2015 год  № 69-Р.</t>
    </r>
  </si>
  <si>
    <t xml:space="preserve">компонент на тепловую энергию 1742,47 руб./Гкал - норма расхода тепловой энергии на подогрев 1 м³ воды - 0,05298 Гкал/1 м³. </t>
  </si>
  <si>
    <t xml:space="preserve">компонент на тепловую энергию 1636,78 руб./Гкал - норма расхода тепловой энергии на подогрев 1 м³ воды - 0,05298 Гкал/1 м³. </t>
  </si>
  <si>
    <t>компонент на холодную воду 33,52 руб; компонент на тепловую энергию 1956,97 руб./Гкал - норма расхода тепловой энергии на подогрев 1 м³ воды - 0,05298 Гкал/1 м³. (103,68руб)</t>
  </si>
  <si>
    <r>
      <t xml:space="preserve">Горячее водоснабжение - 1м3 с НДС.                                            </t>
    </r>
    <r>
      <rPr>
        <sz val="10"/>
        <rFont val="Times New Roman"/>
        <family val="1"/>
        <charset val="204"/>
      </rPr>
      <t>Распоряжение от 19.06.2015 год  № 69-Р (изменения  распоряжение от 06.07.2015 год  № 79-Р)</t>
    </r>
  </si>
  <si>
    <t>компонент на холодную воду 10,76 руб; компонент на тепловую энергию 1350,77 руб./Гкал - норма расхода тепловой энергии на подогрев 1 м³ воды - 0,053182 Гкал/1 м³. (71,84руб)</t>
  </si>
  <si>
    <t>компонент на холодную воду 11,86 руб; компонент на тепловую энергию 1456,12 руб./Гкал - норма расхода тепловой энергии на подогрев 1 м³ воды - 0,053182 Гкал/1 м³. (77,44руб)</t>
  </si>
  <si>
    <r>
      <t xml:space="preserve">Горячее водоснабжение - 1м3 с НДС.                                            </t>
    </r>
    <r>
      <rPr>
        <sz val="10"/>
        <rFont val="Times New Roman"/>
        <family val="1"/>
        <charset val="204"/>
      </rPr>
      <t>Распоряжение от 19.12.2014 год  № 149-Р (Приложение №3, п.7,1)</t>
    </r>
  </si>
  <si>
    <r>
      <t xml:space="preserve"> Канализование- 1м3 с НДС.                                                        </t>
    </r>
    <r>
      <rPr>
        <sz val="10"/>
        <rFont val="Times New Roman"/>
        <family val="1"/>
        <charset val="204"/>
      </rPr>
      <t>Распоряжение от 19.12.2014 года № 148-Р (п.174.1)</t>
    </r>
  </si>
  <si>
    <r>
      <t xml:space="preserve">Холодное водоснабжение - 1м3 с НДС.                                       </t>
    </r>
    <r>
      <rPr>
        <sz val="10"/>
        <rFont val="Times New Roman"/>
        <family val="1"/>
        <charset val="204"/>
      </rPr>
      <t>Распоряжение от 19.12.2014 года № 148-Р (п.174.1)</t>
    </r>
  </si>
  <si>
    <r>
      <rPr>
        <b/>
        <sz val="10"/>
        <rFont val="Times New Roman"/>
        <family val="1"/>
        <charset val="204"/>
      </rPr>
      <t xml:space="preserve">Тепловая энергия - руб./Гкал с НДС; Норматив потребления в месяц - </t>
    </r>
    <r>
      <rPr>
        <b/>
        <sz val="10"/>
        <color rgb="FFFF0000"/>
        <rFont val="Times New Roman"/>
        <family val="1"/>
        <charset val="204"/>
      </rPr>
      <t>0,053182</t>
    </r>
    <r>
      <rPr>
        <b/>
        <sz val="10"/>
        <rFont val="Times New Roman"/>
        <family val="1"/>
        <charset val="204"/>
      </rPr>
      <t xml:space="preserve"> Гкал/кв.м                                                                             </t>
    </r>
    <r>
      <rPr>
        <sz val="10"/>
        <rFont val="Times New Roman"/>
        <family val="1"/>
        <charset val="204"/>
      </rPr>
      <t>Распоряжение от 19.12.2014 года № 155-Р (п.74.19)</t>
    </r>
  </si>
  <si>
    <t>АО "Славянка" с/п Горки Ленинские (п/о Петровское, в/г. 12)</t>
  </si>
  <si>
    <t>МУП  "Горкинское ПТО ЖКХ"</t>
  </si>
  <si>
    <r>
      <t xml:space="preserve">Холодное водоснабжение - 1м3 с НДС.                                       </t>
    </r>
    <r>
      <rPr>
        <sz val="10"/>
        <rFont val="Times New Roman"/>
        <family val="1"/>
        <charset val="204"/>
      </rPr>
      <t>Распоряжение от 24.07.2015 года № 93-Р (Приложение №1, п.1)</t>
    </r>
  </si>
  <si>
    <r>
      <t xml:space="preserve"> Канализование- 1м3 с НДС.                                                        </t>
    </r>
    <r>
      <rPr>
        <sz val="10"/>
        <rFont val="Times New Roman"/>
        <family val="1"/>
        <charset val="204"/>
      </rPr>
      <t>Распоряжение от 24.07.2015 года № 93-Р (Приложение №1, п.1)</t>
    </r>
  </si>
  <si>
    <r>
      <t xml:space="preserve">Горячее водоснабжение - 1м3 с НДС.                                            </t>
    </r>
    <r>
      <rPr>
        <sz val="10"/>
        <rFont val="Times New Roman"/>
        <family val="1"/>
        <charset val="204"/>
      </rPr>
      <t>Распоряжение от 24.07.2015 год  № 93-Р (Приложение №2, п.1)</t>
    </r>
  </si>
  <si>
    <r>
      <rPr>
        <b/>
        <sz val="10"/>
        <rFont val="Times New Roman"/>
        <family val="1"/>
        <charset val="204"/>
      </rPr>
      <t xml:space="preserve">Тепловая энергия - руб./Гкал с НДС; Норматив потребления в месяц - </t>
    </r>
    <r>
      <rPr>
        <b/>
        <sz val="10"/>
        <color rgb="FFFF0000"/>
        <rFont val="Times New Roman"/>
        <family val="1"/>
        <charset val="204"/>
      </rPr>
      <t>0,0151</t>
    </r>
    <r>
      <rPr>
        <b/>
        <sz val="10"/>
        <rFont val="Times New Roman"/>
        <family val="1"/>
        <charset val="204"/>
      </rPr>
      <t xml:space="preserve"> Гкал/кв.м                                                                             </t>
    </r>
    <r>
      <rPr>
        <sz val="10"/>
        <rFont val="Times New Roman"/>
        <family val="1"/>
        <charset val="204"/>
      </rPr>
      <t>Распоряжение от 29.06.2015 года № 73-Р (п.6)</t>
    </r>
  </si>
  <si>
    <t>компонент на холодную воду 31,82 руб; компонент на тепловую энергию 1782,15 руб./Гкал - норма расхода тепловой энергии на подогрев 1 м³ воды - 0,05298 Гкал/1 м³. (94,42 руб)</t>
  </si>
  <si>
    <t>компонент на холодную воду 33,52 руб; компонент на тепловую энергию 1956,97 руб./Гкал - норма расхода тепловой энергии на подогрев 1 м³ воды - 0,05298 Гкал/1 м³. (103,68 руб)</t>
  </si>
</sst>
</file>

<file path=xl/styles.xml><?xml version="1.0" encoding="utf-8"?>
<styleSheet xmlns="http://schemas.openxmlformats.org/spreadsheetml/2006/main">
  <numFmts count="1">
    <numFmt numFmtId="164" formatCode="0.000000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92D0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365">
    <xf numFmtId="0" fontId="0" fillId="0" borderId="0" xfId="0"/>
    <xf numFmtId="0" fontId="21" fillId="0" borderId="0" xfId="1" applyFont="1" applyAlignment="1">
      <alignment vertical="center" wrapText="1"/>
    </xf>
    <xf numFmtId="0" fontId="16" fillId="0" borderId="0" xfId="1" applyFont="1" applyFill="1"/>
    <xf numFmtId="10" fontId="21" fillId="0" borderId="16" xfId="1" applyNumberFormat="1" applyFont="1" applyBorder="1" applyAlignment="1">
      <alignment horizontal="center" vertical="center"/>
    </xf>
    <xf numFmtId="4" fontId="16" fillId="0" borderId="0" xfId="1" applyNumberFormat="1" applyFont="1" applyFill="1" applyAlignment="1"/>
    <xf numFmtId="0" fontId="16" fillId="0" borderId="0" xfId="1" applyFont="1" applyBorder="1"/>
    <xf numFmtId="0" fontId="16" fillId="0" borderId="0" xfId="1" applyFont="1"/>
    <xf numFmtId="4" fontId="16" fillId="0" borderId="0" xfId="1" applyNumberFormat="1" applyFont="1"/>
    <xf numFmtId="2" fontId="21" fillId="0" borderId="16" xfId="1" applyNumberFormat="1" applyFont="1" applyBorder="1" applyAlignment="1">
      <alignment horizontal="center" vertical="center" wrapText="1"/>
    </xf>
    <xf numFmtId="2" fontId="21" fillId="6" borderId="6" xfId="1" applyNumberFormat="1" applyFont="1" applyFill="1" applyBorder="1" applyAlignment="1">
      <alignment horizontal="center" vertical="center" wrapText="1"/>
    </xf>
    <xf numFmtId="2" fontId="21" fillId="6" borderId="16" xfId="1" applyNumberFormat="1" applyFont="1" applyFill="1" applyBorder="1" applyAlignment="1">
      <alignment horizontal="center" vertical="center" wrapText="1"/>
    </xf>
    <xf numFmtId="10" fontId="16" fillId="6" borderId="16" xfId="1" applyNumberFormat="1" applyFont="1" applyFill="1" applyBorder="1" applyAlignment="1">
      <alignment horizontal="center" vertical="center"/>
    </xf>
    <xf numFmtId="0" fontId="16" fillId="0" borderId="16" xfId="1" applyFont="1" applyFill="1" applyBorder="1"/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/>
    <xf numFmtId="0" fontId="20" fillId="0" borderId="0" xfId="1" applyFont="1" applyFill="1"/>
    <xf numFmtId="0" fontId="21" fillId="2" borderId="16" xfId="1" applyFont="1" applyFill="1" applyBorder="1" applyAlignment="1">
      <alignment horizontal="center" vertical="center" wrapText="1"/>
    </xf>
    <xf numFmtId="2" fontId="21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1" applyNumberFormat="1" applyFont="1" applyBorder="1" applyAlignment="1">
      <alignment vertical="center"/>
    </xf>
    <xf numFmtId="2" fontId="16" fillId="0" borderId="0" xfId="1" applyNumberFormat="1" applyFont="1" applyFill="1"/>
    <xf numFmtId="0" fontId="21" fillId="2" borderId="16" xfId="1" applyFont="1" applyFill="1" applyBorder="1" applyAlignment="1">
      <alignment horizontal="center" vertical="center"/>
    </xf>
    <xf numFmtId="0" fontId="21" fillId="0" borderId="0" xfId="2" applyFont="1" applyAlignment="1">
      <alignment vertical="center" wrapText="1"/>
    </xf>
    <xf numFmtId="0" fontId="16" fillId="0" borderId="0" xfId="2" applyFont="1" applyFill="1"/>
    <xf numFmtId="0" fontId="16" fillId="6" borderId="37" xfId="2" applyFont="1" applyFill="1" applyBorder="1" applyAlignment="1">
      <alignment horizontal="center" vertical="center" wrapText="1"/>
    </xf>
    <xf numFmtId="0" fontId="16" fillId="6" borderId="38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16" fillId="0" borderId="0" xfId="2" applyFont="1" applyBorder="1"/>
    <xf numFmtId="2" fontId="21" fillId="0" borderId="16" xfId="2" applyNumberFormat="1" applyFont="1" applyBorder="1" applyAlignment="1">
      <alignment horizontal="center" vertical="center"/>
    </xf>
    <xf numFmtId="2" fontId="21" fillId="0" borderId="17" xfId="2" applyNumberFormat="1" applyFont="1" applyBorder="1" applyAlignment="1">
      <alignment horizontal="center" vertical="center"/>
    </xf>
    <xf numFmtId="0" fontId="16" fillId="0" borderId="0" xfId="2" applyFont="1"/>
    <xf numFmtId="2" fontId="21" fillId="0" borderId="16" xfId="2" applyNumberFormat="1" applyFont="1" applyBorder="1" applyAlignment="1" applyProtection="1">
      <alignment horizontal="center" vertical="center"/>
      <protection locked="0"/>
    </xf>
    <xf numFmtId="4" fontId="21" fillId="0" borderId="17" xfId="2" applyNumberFormat="1" applyFont="1" applyBorder="1" applyAlignment="1">
      <alignment horizontal="center" vertical="center"/>
    </xf>
    <xf numFmtId="2" fontId="21" fillId="0" borderId="17" xfId="2" applyNumberFormat="1" applyFont="1" applyBorder="1" applyAlignment="1" applyProtection="1">
      <alignment horizontal="center" vertical="center"/>
      <protection locked="0"/>
    </xf>
    <xf numFmtId="2" fontId="21" fillId="0" borderId="23" xfId="2" applyNumberFormat="1" applyFont="1" applyBorder="1" applyAlignment="1" applyProtection="1">
      <alignment horizontal="center" vertical="center"/>
      <protection locked="0"/>
    </xf>
    <xf numFmtId="2" fontId="21" fillId="0" borderId="21" xfId="2" applyNumberFormat="1" applyFont="1" applyBorder="1" applyAlignment="1" applyProtection="1">
      <alignment horizontal="center" vertical="center"/>
      <protection locked="0"/>
    </xf>
    <xf numFmtId="0" fontId="20" fillId="0" borderId="0" xfId="2" applyFont="1" applyFill="1"/>
    <xf numFmtId="0" fontId="1" fillId="0" borderId="0" xfId="2" applyFont="1"/>
    <xf numFmtId="0" fontId="1" fillId="2" borderId="0" xfId="2" applyFont="1" applyFill="1"/>
    <xf numFmtId="4" fontId="1" fillId="0" borderId="0" xfId="2" applyNumberFormat="1" applyFont="1"/>
    <xf numFmtId="0" fontId="4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1" fillId="2" borderId="4" xfId="2" applyFont="1" applyFill="1" applyBorder="1" applyAlignment="1">
      <alignment horizontal="center" vertical="center" wrapText="1"/>
    </xf>
    <xf numFmtId="4" fontId="1" fillId="0" borderId="29" xfId="2" applyNumberFormat="1" applyFont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/>
    </xf>
    <xf numFmtId="4" fontId="5" fillId="0" borderId="0" xfId="2" applyNumberFormat="1" applyFont="1"/>
    <xf numFmtId="0" fontId="5" fillId="0" borderId="0" xfId="2" applyFont="1"/>
    <xf numFmtId="0" fontId="8" fillId="2" borderId="10" xfId="2" applyFont="1" applyFill="1" applyBorder="1" applyAlignment="1">
      <alignment horizontal="center"/>
    </xf>
    <xf numFmtId="4" fontId="7" fillId="2" borderId="0" xfId="2" applyNumberFormat="1" applyFont="1" applyFill="1"/>
    <xf numFmtId="0" fontId="7" fillId="2" borderId="0" xfId="2" applyFont="1" applyFill="1"/>
    <xf numFmtId="0" fontId="8" fillId="2" borderId="30" xfId="2" applyFont="1" applyFill="1" applyBorder="1" applyAlignment="1">
      <alignment horizontal="center"/>
    </xf>
    <xf numFmtId="0" fontId="2" fillId="0" borderId="30" xfId="2" applyFont="1" applyBorder="1" applyAlignment="1">
      <alignment horizontal="center"/>
    </xf>
    <xf numFmtId="0" fontId="13" fillId="0" borderId="30" xfId="2" applyFont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4" fillId="4" borderId="30" xfId="2" applyFont="1" applyFill="1" applyBorder="1" applyAlignment="1">
      <alignment wrapText="1"/>
    </xf>
    <xf numFmtId="0" fontId="5" fillId="2" borderId="30" xfId="2" applyFont="1" applyFill="1" applyBorder="1" applyAlignment="1">
      <alignment horizontal="center"/>
    </xf>
    <xf numFmtId="4" fontId="5" fillId="4" borderId="30" xfId="2" applyNumberFormat="1" applyFont="1" applyFill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0" xfId="2" applyFont="1" applyBorder="1" applyAlignment="1">
      <alignment wrapText="1"/>
    </xf>
    <xf numFmtId="4" fontId="1" fillId="0" borderId="30" xfId="2" applyNumberFormat="1" applyFont="1" applyBorder="1" applyAlignment="1">
      <alignment horizontal="center"/>
    </xf>
    <xf numFmtId="2" fontId="1" fillId="2" borderId="30" xfId="2" applyNumberFormat="1" applyFont="1" applyFill="1" applyBorder="1" applyAlignment="1">
      <alignment horizontal="center"/>
    </xf>
    <xf numFmtId="0" fontId="1" fillId="0" borderId="30" xfId="2" applyBorder="1" applyAlignment="1">
      <alignment wrapText="1"/>
    </xf>
    <xf numFmtId="4" fontId="1" fillId="0" borderId="30" xfId="2" applyNumberFormat="1" applyBorder="1" applyAlignment="1">
      <alignment horizontal="center"/>
    </xf>
    <xf numFmtId="0" fontId="2" fillId="4" borderId="30" xfId="2" applyFont="1" applyFill="1" applyBorder="1" applyAlignment="1">
      <alignment wrapText="1"/>
    </xf>
    <xf numFmtId="2" fontId="5" fillId="2" borderId="30" xfId="2" applyNumberFormat="1" applyFont="1" applyFill="1" applyBorder="1" applyAlignment="1">
      <alignment horizontal="center"/>
    </xf>
    <xf numFmtId="2" fontId="5" fillId="4" borderId="30" xfId="2" applyNumberFormat="1" applyFont="1" applyFill="1" applyBorder="1" applyAlignment="1">
      <alignment horizontal="center"/>
    </xf>
    <xf numFmtId="2" fontId="1" fillId="0" borderId="30" xfId="2" applyNumberFormat="1" applyFont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" fontId="5" fillId="2" borderId="0" xfId="2" applyNumberFormat="1" applyFont="1" applyFill="1"/>
    <xf numFmtId="0" fontId="5" fillId="2" borderId="0" xfId="2" applyFont="1" applyFill="1"/>
    <xf numFmtId="0" fontId="5" fillId="5" borderId="30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5" borderId="30" xfId="2" applyFont="1" applyFill="1" applyBorder="1" applyAlignment="1">
      <alignment horizontal="center"/>
    </xf>
    <xf numFmtId="0" fontId="13" fillId="5" borderId="30" xfId="2" applyFont="1" applyFill="1" applyBorder="1" applyAlignment="1">
      <alignment horizontal="left" wrapText="1"/>
    </xf>
    <xf numFmtId="0" fontId="5" fillId="2" borderId="30" xfId="2" applyFont="1" applyFill="1" applyBorder="1" applyAlignment="1">
      <alignment horizontal="left" wrapText="1"/>
    </xf>
    <xf numFmtId="0" fontId="5" fillId="2" borderId="30" xfId="2" applyFont="1" applyFill="1" applyBorder="1" applyAlignment="1">
      <alignment horizontal="center" wrapText="1"/>
    </xf>
    <xf numFmtId="0" fontId="12" fillId="0" borderId="30" xfId="2" applyFont="1" applyBorder="1" applyAlignment="1">
      <alignment wrapText="1"/>
    </xf>
    <xf numFmtId="0" fontId="7" fillId="2" borderId="29" xfId="2" applyFont="1" applyFill="1" applyBorder="1" applyAlignment="1"/>
    <xf numFmtId="0" fontId="7" fillId="2" borderId="30" xfId="2" applyFont="1" applyFill="1" applyBorder="1" applyAlignment="1">
      <alignment horizontal="center"/>
    </xf>
    <xf numFmtId="0" fontId="1" fillId="2" borderId="30" xfId="2" applyFill="1" applyBorder="1"/>
    <xf numFmtId="0" fontId="1" fillId="2" borderId="30" xfId="2" applyFill="1" applyBorder="1" applyAlignment="1">
      <alignment horizontal="center"/>
    </xf>
    <xf numFmtId="0" fontId="12" fillId="0" borderId="30" xfId="2" applyFont="1" applyBorder="1" applyAlignment="1">
      <alignment horizontal="center"/>
    </xf>
    <xf numFmtId="0" fontId="12" fillId="2" borderId="30" xfId="2" applyFont="1" applyFill="1" applyBorder="1" applyAlignment="1">
      <alignment horizontal="center"/>
    </xf>
    <xf numFmtId="2" fontId="12" fillId="2" borderId="30" xfId="2" applyNumberFormat="1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5" fillId="0" borderId="30" xfId="2" applyFont="1" applyBorder="1" applyAlignment="1">
      <alignment horizontal="left"/>
    </xf>
    <xf numFmtId="0" fontId="13" fillId="2" borderId="30" xfId="2" applyFont="1" applyFill="1" applyBorder="1" applyAlignment="1">
      <alignment horizontal="left"/>
    </xf>
    <xf numFmtId="0" fontId="13" fillId="2" borderId="30" xfId="2" applyFont="1" applyFill="1" applyBorder="1" applyAlignment="1">
      <alignment horizontal="center"/>
    </xf>
    <xf numFmtId="0" fontId="13" fillId="0" borderId="30" xfId="2" applyFont="1" applyBorder="1" applyAlignment="1">
      <alignment horizontal="left"/>
    </xf>
    <xf numFmtId="0" fontId="1" fillId="0" borderId="29" xfId="2" applyFont="1" applyBorder="1" applyAlignment="1">
      <alignment horizontal="center"/>
    </xf>
    <xf numFmtId="0" fontId="1" fillId="0" borderId="29" xfId="2" applyBorder="1" applyAlignment="1">
      <alignment wrapText="1"/>
    </xf>
    <xf numFmtId="2" fontId="1" fillId="2" borderId="29" xfId="2" applyNumberFormat="1" applyFont="1" applyFill="1" applyBorder="1" applyAlignment="1">
      <alignment horizontal="center"/>
    </xf>
    <xf numFmtId="2" fontId="1" fillId="0" borderId="29" xfId="2" applyNumberFormat="1" applyFont="1" applyBorder="1" applyAlignment="1">
      <alignment horizontal="center"/>
    </xf>
    <xf numFmtId="0" fontId="1" fillId="2" borderId="10" xfId="2" applyFont="1" applyFill="1" applyBorder="1" applyAlignment="1">
      <alignment horizontal="center"/>
    </xf>
    <xf numFmtId="0" fontId="5" fillId="0" borderId="30" xfId="2" applyFont="1" applyBorder="1" applyAlignment="1">
      <alignment horizontal="left" wrapText="1"/>
    </xf>
    <xf numFmtId="0" fontId="5" fillId="0" borderId="30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left" wrapText="1"/>
    </xf>
    <xf numFmtId="0" fontId="1" fillId="4" borderId="30" xfId="2" applyFont="1" applyFill="1" applyBorder="1" applyAlignment="1">
      <alignment horizontal="center"/>
    </xf>
    <xf numFmtId="4" fontId="1" fillId="4" borderId="30" xfId="2" applyNumberFormat="1" applyFont="1" applyFill="1" applyBorder="1" applyAlignment="1">
      <alignment horizontal="center"/>
    </xf>
    <xf numFmtId="0" fontId="1" fillId="0" borderId="30" xfId="2" applyFont="1" applyBorder="1"/>
    <xf numFmtId="2" fontId="12" fillId="0" borderId="30" xfId="2" applyNumberFormat="1" applyFont="1" applyBorder="1" applyAlignment="1">
      <alignment horizontal="center"/>
    </xf>
    <xf numFmtId="0" fontId="7" fillId="2" borderId="8" xfId="2" applyFont="1" applyFill="1" applyBorder="1" applyAlignment="1">
      <alignment horizontal="center" vertical="center"/>
    </xf>
    <xf numFmtId="0" fontId="7" fillId="2" borderId="6" xfId="2" applyFont="1" applyFill="1" applyBorder="1" applyAlignment="1"/>
    <xf numFmtId="0" fontId="7" fillId="2" borderId="3" xfId="2" applyFont="1" applyFill="1" applyBorder="1" applyAlignment="1"/>
    <xf numFmtId="0" fontId="7" fillId="2" borderId="16" xfId="2" applyFont="1" applyFill="1" applyBorder="1" applyAlignment="1">
      <alignment horizontal="center"/>
    </xf>
    <xf numFmtId="0" fontId="9" fillId="2" borderId="18" xfId="2" applyFont="1" applyFill="1" applyBorder="1" applyAlignment="1">
      <alignment horizontal="left" wrapText="1"/>
    </xf>
    <xf numFmtId="0" fontId="12" fillId="2" borderId="12" xfId="2" applyFont="1" applyFill="1" applyBorder="1"/>
    <xf numFmtId="0" fontId="8" fillId="2" borderId="16" xfId="2" applyFont="1" applyFill="1" applyBorder="1" applyAlignment="1">
      <alignment horizontal="center"/>
    </xf>
    <xf numFmtId="0" fontId="18" fillId="2" borderId="16" xfId="2" applyFont="1" applyFill="1" applyBorder="1" applyAlignment="1">
      <alignment wrapText="1"/>
    </xf>
    <xf numFmtId="2" fontId="7" fillId="2" borderId="16" xfId="2" applyNumberFormat="1" applyFont="1" applyFill="1" applyBorder="1" applyAlignment="1">
      <alignment horizontal="center"/>
    </xf>
    <xf numFmtId="4" fontId="12" fillId="2" borderId="0" xfId="2" applyNumberFormat="1" applyFont="1" applyFill="1"/>
    <xf numFmtId="0" fontId="12" fillId="2" borderId="0" xfId="2" applyFont="1" applyFill="1"/>
    <xf numFmtId="0" fontId="12" fillId="2" borderId="16" xfId="2" applyFont="1" applyFill="1" applyBorder="1" applyAlignment="1">
      <alignment horizontal="center"/>
    </xf>
    <xf numFmtId="0" fontId="12" fillId="2" borderId="16" xfId="2" applyFont="1" applyFill="1" applyBorder="1" applyAlignment="1">
      <alignment wrapText="1"/>
    </xf>
    <xf numFmtId="2" fontId="12" fillId="2" borderId="16" xfId="2" applyNumberFormat="1" applyFont="1" applyFill="1" applyBorder="1" applyAlignment="1">
      <alignment horizontal="center"/>
    </xf>
    <xf numFmtId="0" fontId="12" fillId="2" borderId="16" xfId="2" applyFont="1" applyFill="1" applyBorder="1"/>
    <xf numFmtId="0" fontId="7" fillId="2" borderId="16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14" fillId="0" borderId="0" xfId="2" applyFont="1" applyAlignment="1">
      <alignment horizontal="left"/>
    </xf>
    <xf numFmtId="0" fontId="5" fillId="0" borderId="0" xfId="2" applyFont="1" applyFill="1" applyBorder="1" applyAlignment="1">
      <alignment wrapText="1"/>
    </xf>
    <xf numFmtId="0" fontId="5" fillId="0" borderId="0" xfId="2" applyFont="1" applyAlignment="1">
      <alignment horizontal="right"/>
    </xf>
    <xf numFmtId="4" fontId="1" fillId="0" borderId="0" xfId="2" applyNumberFormat="1" applyFont="1" applyAlignment="1">
      <alignment horizontal="right"/>
    </xf>
    <xf numFmtId="4" fontId="5" fillId="0" borderId="0" xfId="2" applyNumberFormat="1" applyFont="1" applyAlignment="1">
      <alignment horizontal="right"/>
    </xf>
    <xf numFmtId="4" fontId="1" fillId="0" borderId="0" xfId="2" applyNumberFormat="1" applyFont="1" applyAlignment="1">
      <alignment horizontal="center"/>
    </xf>
    <xf numFmtId="0" fontId="1" fillId="0" borderId="0" xfId="2" applyFill="1" applyBorder="1" applyAlignment="1">
      <alignment wrapText="1"/>
    </xf>
    <xf numFmtId="0" fontId="1" fillId="0" borderId="0" xfId="2"/>
    <xf numFmtId="0" fontId="3" fillId="0" borderId="0" xfId="2" applyFont="1"/>
    <xf numFmtId="0" fontId="3" fillId="2" borderId="0" xfId="2" applyFont="1" applyFill="1"/>
    <xf numFmtId="4" fontId="3" fillId="0" borderId="0" xfId="2" applyNumberFormat="1" applyFont="1"/>
    <xf numFmtId="4" fontId="1" fillId="0" borderId="0" xfId="2" applyNumberFormat="1" applyFont="1" applyAlignment="1"/>
    <xf numFmtId="0" fontId="1" fillId="0" borderId="0" xfId="2" applyFont="1" applyFill="1" applyBorder="1" applyAlignment="1">
      <alignment wrapText="1"/>
    </xf>
    <xf numFmtId="0" fontId="16" fillId="6" borderId="37" xfId="1" applyFont="1" applyFill="1" applyBorder="1" applyAlignment="1">
      <alignment horizontal="center" vertical="center" wrapText="1"/>
    </xf>
    <xf numFmtId="0" fontId="16" fillId="6" borderId="38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2" fontId="21" fillId="0" borderId="16" xfId="1" applyNumberFormat="1" applyFont="1" applyBorder="1" applyAlignment="1" applyProtection="1">
      <alignment horizontal="center" vertical="center" wrapText="1"/>
      <protection locked="0"/>
    </xf>
    <xf numFmtId="0" fontId="21" fillId="0" borderId="17" xfId="1" applyFont="1" applyBorder="1" applyAlignment="1">
      <alignment horizontal="center" vertical="center" wrapText="1"/>
    </xf>
    <xf numFmtId="2" fontId="21" fillId="0" borderId="6" xfId="1" applyNumberFormat="1" applyFont="1" applyBorder="1" applyAlignment="1">
      <alignment horizontal="center" vertical="center" wrapText="1"/>
    </xf>
    <xf numFmtId="2" fontId="16" fillId="0" borderId="0" xfId="1" applyNumberFormat="1" applyFont="1" applyBorder="1"/>
    <xf numFmtId="164" fontId="16" fillId="0" borderId="0" xfId="1" applyNumberFormat="1" applyFont="1" applyBorder="1"/>
    <xf numFmtId="2" fontId="21" fillId="0" borderId="39" xfId="1" applyNumberFormat="1" applyFont="1" applyBorder="1" applyAlignment="1">
      <alignment horizontal="center" vertical="center" wrapText="1"/>
    </xf>
    <xf numFmtId="4" fontId="21" fillId="0" borderId="8" xfId="1" applyNumberFormat="1" applyFont="1" applyFill="1" applyBorder="1" applyAlignment="1">
      <alignment horizontal="center" vertical="center" wrapText="1"/>
    </xf>
    <xf numFmtId="4" fontId="21" fillId="0" borderId="9" xfId="1" applyNumberFormat="1" applyFont="1" applyFill="1" applyBorder="1" applyAlignment="1">
      <alignment horizontal="center" vertical="center" wrapText="1"/>
    </xf>
    <xf numFmtId="4" fontId="21" fillId="0" borderId="17" xfId="1" applyNumberFormat="1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2" fontId="21" fillId="0" borderId="21" xfId="1" applyNumberFormat="1" applyFont="1" applyBorder="1" applyAlignment="1">
      <alignment horizontal="center" vertical="center" wrapText="1"/>
    </xf>
    <xf numFmtId="2" fontId="21" fillId="0" borderId="17" xfId="1" applyNumberFormat="1" applyFont="1" applyBorder="1" applyAlignment="1" applyProtection="1">
      <alignment horizontal="center" vertical="center" wrapText="1"/>
      <protection locked="0"/>
    </xf>
    <xf numFmtId="2" fontId="28" fillId="0" borderId="16" xfId="1" applyNumberFormat="1" applyFont="1" applyBorder="1" applyAlignment="1" applyProtection="1">
      <alignment horizontal="center" vertical="center" wrapText="1"/>
      <protection locked="0"/>
    </xf>
    <xf numFmtId="2" fontId="21" fillId="0" borderId="23" xfId="1" applyNumberFormat="1" applyFont="1" applyBorder="1" applyAlignment="1" applyProtection="1">
      <alignment horizontal="center" vertical="center" wrapText="1"/>
      <protection locked="0"/>
    </xf>
    <xf numFmtId="2" fontId="21" fillId="0" borderId="21" xfId="1" applyNumberFormat="1" applyFont="1" applyBorder="1" applyAlignment="1" applyProtection="1">
      <alignment horizontal="center" vertical="center" wrapText="1"/>
      <protection locked="0"/>
    </xf>
    <xf numFmtId="0" fontId="21" fillId="2" borderId="8" xfId="2" applyFont="1" applyFill="1" applyBorder="1" applyAlignment="1">
      <alignment horizontal="center" vertical="center" wrapText="1"/>
    </xf>
    <xf numFmtId="2" fontId="21" fillId="2" borderId="16" xfId="2" applyNumberFormat="1" applyFont="1" applyFill="1" applyBorder="1" applyAlignment="1">
      <alignment horizontal="center" vertical="center"/>
    </xf>
    <xf numFmtId="2" fontId="21" fillId="2" borderId="17" xfId="2" applyNumberFormat="1" applyFont="1" applyFill="1" applyBorder="1" applyAlignment="1">
      <alignment horizontal="center" vertical="center"/>
    </xf>
    <xf numFmtId="2" fontId="21" fillId="0" borderId="0" xfId="1" applyNumberFormat="1" applyFont="1" applyFill="1"/>
    <xf numFmtId="2" fontId="21" fillId="2" borderId="16" xfId="1" applyNumberFormat="1" applyFont="1" applyFill="1" applyBorder="1" applyAlignment="1">
      <alignment horizontal="center" vertical="center" wrapText="1"/>
    </xf>
    <xf numFmtId="2" fontId="21" fillId="0" borderId="0" xfId="1" applyNumberFormat="1" applyFont="1" applyBorder="1" applyAlignment="1">
      <alignment horizontal="center" vertical="center" wrapText="1"/>
    </xf>
    <xf numFmtId="0" fontId="21" fillId="6" borderId="43" xfId="1" applyFont="1" applyFill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4" fontId="21" fillId="0" borderId="41" xfId="1" applyNumberFormat="1" applyFont="1" applyFill="1" applyBorder="1" applyAlignment="1">
      <alignment horizontal="center" vertical="center" wrapText="1"/>
    </xf>
    <xf numFmtId="2" fontId="21" fillId="0" borderId="42" xfId="1" applyNumberFormat="1" applyFont="1" applyBorder="1" applyAlignment="1">
      <alignment horizontal="center" vertical="center" wrapText="1"/>
    </xf>
    <xf numFmtId="4" fontId="21" fillId="0" borderId="23" xfId="1" applyNumberFormat="1" applyFont="1" applyFill="1" applyBorder="1" applyAlignment="1">
      <alignment horizontal="center" vertical="center" wrapText="1"/>
    </xf>
    <xf numFmtId="0" fontId="16" fillId="0" borderId="40" xfId="1" applyFont="1" applyFill="1" applyBorder="1" applyAlignment="1">
      <alignment horizontal="center" vertical="center" wrapText="1"/>
    </xf>
    <xf numFmtId="2" fontId="16" fillId="0" borderId="0" xfId="1" applyNumberFormat="1" applyFont="1"/>
    <xf numFmtId="0" fontId="21" fillId="6" borderId="35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left" wrapText="1"/>
    </xf>
    <xf numFmtId="0" fontId="12" fillId="2" borderId="12" xfId="2" applyFont="1" applyFill="1" applyBorder="1"/>
    <xf numFmtId="4" fontId="1" fillId="0" borderId="0" xfId="2" applyNumberFormat="1" applyFont="1" applyAlignment="1">
      <alignment horizontal="right"/>
    </xf>
    <xf numFmtId="0" fontId="1" fillId="0" borderId="4" xfId="2" applyFont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13" fillId="0" borderId="10" xfId="2" applyFont="1" applyBorder="1" applyAlignment="1">
      <alignment horizontal="left"/>
    </xf>
    <xf numFmtId="0" fontId="21" fillId="0" borderId="14" xfId="2" applyFont="1" applyFill="1" applyBorder="1" applyAlignment="1">
      <alignment horizontal="center" wrapText="1"/>
    </xf>
    <xf numFmtId="0" fontId="21" fillId="0" borderId="14" xfId="2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25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2" fontId="21" fillId="0" borderId="0" xfId="2" applyNumberFormat="1" applyFont="1" applyFill="1" applyBorder="1" applyAlignment="1">
      <alignment horizontal="center" vertical="center"/>
    </xf>
    <xf numFmtId="4" fontId="21" fillId="0" borderId="0" xfId="2" applyNumberFormat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 applyProtection="1">
      <alignment horizontal="center" vertical="center"/>
      <protection locked="0"/>
    </xf>
    <xf numFmtId="0" fontId="21" fillId="0" borderId="9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2" fontId="21" fillId="2" borderId="16" xfId="2" applyNumberFormat="1" applyFont="1" applyFill="1" applyBorder="1" applyAlignment="1" applyProtection="1">
      <alignment horizontal="center" vertical="center"/>
      <protection locked="0"/>
    </xf>
    <xf numFmtId="4" fontId="21" fillId="2" borderId="17" xfId="2" applyNumberFormat="1" applyFont="1" applyFill="1" applyBorder="1" applyAlignment="1">
      <alignment horizontal="center" vertical="center"/>
    </xf>
    <xf numFmtId="2" fontId="21" fillId="2" borderId="17" xfId="2" applyNumberFormat="1" applyFont="1" applyFill="1" applyBorder="1" applyAlignment="1" applyProtection="1">
      <alignment horizontal="center" vertical="center"/>
      <protection locked="0"/>
    </xf>
    <xf numFmtId="2" fontId="21" fillId="2" borderId="23" xfId="2" applyNumberFormat="1" applyFont="1" applyFill="1" applyBorder="1" applyAlignment="1" applyProtection="1">
      <alignment horizontal="center" vertical="center"/>
      <protection locked="0"/>
    </xf>
    <xf numFmtId="2" fontId="21" fillId="2" borderId="21" xfId="2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>
      <alignment horizontal="center" vertical="center" wrapText="1"/>
    </xf>
    <xf numFmtId="0" fontId="21" fillId="2" borderId="19" xfId="2" applyFont="1" applyFill="1" applyBorder="1" applyAlignment="1">
      <alignment horizontal="center" vertical="center" wrapText="1"/>
    </xf>
    <xf numFmtId="4" fontId="1" fillId="0" borderId="28" xfId="2" applyNumberFormat="1" applyFont="1" applyBorder="1" applyAlignment="1">
      <alignment horizontal="center" vertical="center" wrapText="1"/>
    </xf>
    <xf numFmtId="2" fontId="1" fillId="0" borderId="30" xfId="2" applyNumberFormat="1" applyFont="1" applyFill="1" applyBorder="1" applyAlignment="1">
      <alignment horizontal="center"/>
    </xf>
    <xf numFmtId="0" fontId="1" fillId="0" borderId="4" xfId="2" applyFont="1" applyBorder="1"/>
    <xf numFmtId="0" fontId="1" fillId="0" borderId="4" xfId="2" applyBorder="1" applyAlignment="1">
      <alignment wrapText="1"/>
    </xf>
    <xf numFmtId="2" fontId="1" fillId="2" borderId="4" xfId="2" applyNumberFormat="1" applyFont="1" applyFill="1" applyBorder="1" applyAlignment="1">
      <alignment horizontal="center"/>
    </xf>
    <xf numFmtId="2" fontId="1" fillId="0" borderId="4" xfId="2" applyNumberFormat="1" applyFont="1" applyBorder="1" applyAlignment="1">
      <alignment horizontal="center"/>
    </xf>
    <xf numFmtId="0" fontId="5" fillId="3" borderId="48" xfId="2" applyFont="1" applyFill="1" applyBorder="1" applyAlignment="1">
      <alignment horizontal="center" vertical="center"/>
    </xf>
    <xf numFmtId="0" fontId="12" fillId="0" borderId="4" xfId="2" applyFont="1" applyBorder="1" applyAlignment="1">
      <alignment horizontal="center"/>
    </xf>
    <xf numFmtId="0" fontId="1" fillId="0" borderId="4" xfId="2" applyFont="1" applyBorder="1" applyAlignment="1">
      <alignment wrapText="1"/>
    </xf>
    <xf numFmtId="2" fontId="12" fillId="2" borderId="4" xfId="2" applyNumberFormat="1" applyFont="1" applyFill="1" applyBorder="1" applyAlignment="1">
      <alignment horizontal="center"/>
    </xf>
    <xf numFmtId="0" fontId="1" fillId="0" borderId="40" xfId="2" applyFont="1" applyBorder="1" applyAlignment="1">
      <alignment horizontal="center"/>
    </xf>
    <xf numFmtId="0" fontId="13" fillId="2" borderId="10" xfId="2" applyFont="1" applyFill="1" applyBorder="1" applyAlignment="1">
      <alignment horizontal="left"/>
    </xf>
    <xf numFmtId="0" fontId="13" fillId="2" borderId="10" xfId="2" applyFont="1" applyFill="1" applyBorder="1" applyAlignment="1">
      <alignment horizontal="center"/>
    </xf>
    <xf numFmtId="0" fontId="5" fillId="2" borderId="27" xfId="2" applyFont="1" applyFill="1" applyBorder="1" applyAlignment="1">
      <alignment horizontal="center" wrapText="1"/>
    </xf>
    <xf numFmtId="0" fontId="1" fillId="0" borderId="48" xfId="2" applyFont="1" applyBorder="1"/>
    <xf numFmtId="4" fontId="1" fillId="0" borderId="4" xfId="2" applyNumberFormat="1" applyFont="1" applyBorder="1" applyAlignment="1">
      <alignment horizontal="center"/>
    </xf>
    <xf numFmtId="2" fontId="1" fillId="7" borderId="30" xfId="2" applyNumberFormat="1" applyFont="1" applyFill="1" applyBorder="1" applyAlignment="1">
      <alignment horizontal="center"/>
    </xf>
    <xf numFmtId="2" fontId="1" fillId="7" borderId="4" xfId="2" applyNumberFormat="1" applyFont="1" applyFill="1" applyBorder="1" applyAlignment="1">
      <alignment horizontal="center"/>
    </xf>
    <xf numFmtId="2" fontId="1" fillId="7" borderId="29" xfId="2" applyNumberFormat="1" applyFont="1" applyFill="1" applyBorder="1" applyAlignment="1">
      <alignment horizontal="center"/>
    </xf>
    <xf numFmtId="0" fontId="1" fillId="7" borderId="48" xfId="2" applyFont="1" applyFill="1" applyBorder="1"/>
    <xf numFmtId="4" fontId="1" fillId="7" borderId="4" xfId="2" applyNumberFormat="1" applyFont="1" applyFill="1" applyBorder="1" applyAlignment="1">
      <alignment horizontal="center"/>
    </xf>
    <xf numFmtId="0" fontId="16" fillId="0" borderId="0" xfId="1" applyFont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Border="1" applyAlignment="1">
      <alignment vertical="center" wrapText="1"/>
    </xf>
    <xf numFmtId="0" fontId="1" fillId="0" borderId="0" xfId="2" applyFont="1" applyFill="1"/>
    <xf numFmtId="0" fontId="4" fillId="0" borderId="0" xfId="2" applyFont="1" applyFill="1" applyAlignment="1">
      <alignment horizontal="center" wrapText="1"/>
    </xf>
    <xf numFmtId="4" fontId="1" fillId="0" borderId="0" xfId="2" applyNumberFormat="1" applyFont="1" applyFill="1"/>
    <xf numFmtId="0" fontId="22" fillId="6" borderId="16" xfId="1" applyFont="1" applyFill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21" fillId="8" borderId="1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10" fontId="21" fillId="0" borderId="0" xfId="1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2" fontId="21" fillId="0" borderId="16" xfId="1" applyNumberFormat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/>
    </xf>
    <xf numFmtId="4" fontId="21" fillId="0" borderId="42" xfId="1" applyNumberFormat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16" fillId="0" borderId="0" xfId="1" applyFont="1" applyFill="1" applyBorder="1"/>
    <xf numFmtId="2" fontId="21" fillId="0" borderId="0" xfId="1" applyNumberFormat="1" applyFont="1" applyFill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2" fontId="21" fillId="0" borderId="21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2" fontId="21" fillId="0" borderId="17" xfId="1" applyNumberFormat="1" applyFont="1" applyFill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2" fontId="21" fillId="0" borderId="23" xfId="1" applyNumberFormat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2" fontId="21" fillId="0" borderId="17" xfId="1" applyNumberFormat="1" applyFont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49" xfId="1" applyFont="1" applyFill="1" applyBorder="1" applyAlignment="1">
      <alignment horizontal="center" vertical="center" wrapText="1"/>
    </xf>
    <xf numFmtId="2" fontId="21" fillId="0" borderId="49" xfId="1" applyNumberFormat="1" applyFont="1" applyFill="1" applyBorder="1" applyAlignment="1">
      <alignment horizontal="center" vertical="center" wrapText="1"/>
    </xf>
    <xf numFmtId="2" fontId="29" fillId="0" borderId="23" xfId="1" applyNumberFormat="1" applyFont="1" applyBorder="1" applyAlignment="1">
      <alignment horizontal="center" vertical="center" wrapText="1"/>
    </xf>
    <xf numFmtId="2" fontId="29" fillId="0" borderId="21" xfId="1" applyNumberFormat="1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4" fontId="1" fillId="0" borderId="0" xfId="2" applyNumberFormat="1" applyFont="1" applyAlignment="1">
      <alignment horizontal="right"/>
    </xf>
    <xf numFmtId="4" fontId="2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right"/>
    </xf>
    <xf numFmtId="0" fontId="4" fillId="0" borderId="18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0" fontId="9" fillId="2" borderId="30" xfId="2" applyFont="1" applyFill="1" applyBorder="1" applyAlignment="1">
      <alignment horizontal="left" wrapText="1"/>
    </xf>
    <xf numFmtId="0" fontId="7" fillId="2" borderId="30" xfId="2" applyFont="1" applyFill="1" applyBorder="1" applyAlignment="1">
      <alignment horizontal="left" wrapText="1"/>
    </xf>
    <xf numFmtId="0" fontId="2" fillId="0" borderId="30" xfId="2" applyFont="1" applyBorder="1" applyAlignment="1">
      <alignment horizontal="left" wrapText="1"/>
    </xf>
    <xf numFmtId="0" fontId="1" fillId="0" borderId="30" xfId="2" applyFont="1" applyBorder="1" applyAlignment="1">
      <alignment horizontal="left" wrapText="1"/>
    </xf>
    <xf numFmtId="0" fontId="1" fillId="0" borderId="4" xfId="2" applyFont="1" applyBorder="1" applyAlignment="1">
      <alignment horizontal="center"/>
    </xf>
    <xf numFmtId="0" fontId="6" fillId="3" borderId="28" xfId="2" applyFont="1" applyFill="1" applyBorder="1" applyAlignment="1">
      <alignment horizontal="left" vertical="center" wrapText="1"/>
    </xf>
    <xf numFmtId="0" fontId="9" fillId="2" borderId="29" xfId="2" applyFont="1" applyFill="1" applyBorder="1" applyAlignment="1">
      <alignment horizontal="left" vertical="top" wrapText="1"/>
    </xf>
    <xf numFmtId="0" fontId="7" fillId="2" borderId="29" xfId="2" applyFont="1" applyFill="1" applyBorder="1" applyAlignment="1">
      <alignment horizontal="left" vertical="top" wrapText="1"/>
    </xf>
    <xf numFmtId="0" fontId="7" fillId="2" borderId="29" xfId="2" applyNumberFormat="1" applyFont="1" applyFill="1" applyBorder="1" applyAlignment="1">
      <alignment horizontal="left" vertical="top" wrapText="1"/>
    </xf>
    <xf numFmtId="0" fontId="12" fillId="2" borderId="29" xfId="2" applyNumberFormat="1" applyFont="1" applyFill="1" applyBorder="1" applyAlignment="1">
      <alignment horizontal="left" vertical="top" wrapText="1"/>
    </xf>
    <xf numFmtId="0" fontId="12" fillId="2" borderId="10" xfId="2" applyFont="1" applyFill="1" applyBorder="1" applyAlignment="1">
      <alignment horizontal="left" wrapText="1"/>
    </xf>
    <xf numFmtId="0" fontId="6" fillId="3" borderId="35" xfId="2" applyFont="1" applyFill="1" applyBorder="1" applyAlignment="1">
      <alignment horizontal="left" vertical="center" wrapText="1"/>
    </xf>
    <xf numFmtId="0" fontId="6" fillId="3" borderId="46" xfId="2" applyFont="1" applyFill="1" applyBorder="1" applyAlignment="1">
      <alignment horizontal="left" vertical="center" wrapText="1"/>
    </xf>
    <xf numFmtId="0" fontId="6" fillId="3" borderId="47" xfId="2" applyFont="1" applyFill="1" applyBorder="1" applyAlignment="1">
      <alignment horizontal="left" vertical="center" wrapText="1"/>
    </xf>
    <xf numFmtId="0" fontId="9" fillId="2" borderId="10" xfId="2" applyFont="1" applyFill="1" applyBorder="1" applyAlignment="1">
      <alignment horizontal="left"/>
    </xf>
    <xf numFmtId="0" fontId="12" fillId="2" borderId="10" xfId="2" applyFont="1" applyFill="1" applyBorder="1" applyAlignment="1">
      <alignment horizontal="left"/>
    </xf>
    <xf numFmtId="0" fontId="9" fillId="2" borderId="30" xfId="2" applyFont="1" applyFill="1" applyBorder="1" applyAlignment="1">
      <alignment horizontal="left" vertical="center" wrapText="1"/>
    </xf>
    <xf numFmtId="0" fontId="12" fillId="2" borderId="30" xfId="2" applyFont="1" applyFill="1" applyBorder="1"/>
    <xf numFmtId="0" fontId="1" fillId="0" borderId="35" xfId="2" applyFont="1" applyBorder="1" applyAlignment="1">
      <alignment horizontal="center"/>
    </xf>
    <xf numFmtId="0" fontId="1" fillId="0" borderId="46" xfId="2" applyFont="1" applyBorder="1" applyAlignment="1">
      <alignment horizontal="center"/>
    </xf>
    <xf numFmtId="0" fontId="1" fillId="0" borderId="47" xfId="2" applyFont="1" applyBorder="1" applyAlignment="1">
      <alignment horizontal="center"/>
    </xf>
    <xf numFmtId="4" fontId="5" fillId="0" borderId="31" xfId="2" applyNumberFormat="1" applyFont="1" applyBorder="1" applyAlignment="1">
      <alignment horizontal="center"/>
    </xf>
    <xf numFmtId="4" fontId="5" fillId="0" borderId="0" xfId="2" applyNumberFormat="1" applyFont="1" applyAlignment="1">
      <alignment horizontal="center"/>
    </xf>
    <xf numFmtId="0" fontId="12" fillId="2" borderId="30" xfId="2" applyFont="1" applyFill="1" applyBorder="1" applyAlignment="1">
      <alignment horizontal="left" wrapText="1"/>
    </xf>
    <xf numFmtId="4" fontId="1" fillId="0" borderId="0" xfId="2" applyNumberFormat="1" applyFont="1" applyAlignment="1">
      <alignment horizontal="center"/>
    </xf>
    <xf numFmtId="0" fontId="9" fillId="2" borderId="18" xfId="2" applyFont="1" applyFill="1" applyBorder="1" applyAlignment="1">
      <alignment horizontal="left" wrapText="1"/>
    </xf>
    <xf numFmtId="0" fontId="9" fillId="2" borderId="12" xfId="2" applyFont="1" applyFill="1" applyBorder="1" applyAlignment="1">
      <alignment horizontal="left" wrapText="1"/>
    </xf>
    <xf numFmtId="0" fontId="12" fillId="2" borderId="18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17" fillId="2" borderId="18" xfId="2" applyFont="1" applyFill="1" applyBorder="1" applyAlignment="1">
      <alignment horizontal="left" vertical="center" wrapText="1"/>
    </xf>
    <xf numFmtId="0" fontId="17" fillId="2" borderId="12" xfId="2" applyFont="1" applyFill="1" applyBorder="1" applyAlignment="1">
      <alignment horizontal="left" vertical="center" wrapText="1"/>
    </xf>
    <xf numFmtId="0" fontId="9" fillId="2" borderId="32" xfId="2" applyFont="1" applyFill="1" applyBorder="1" applyAlignment="1">
      <alignment horizontal="left" vertical="top" wrapText="1"/>
    </xf>
    <xf numFmtId="0" fontId="7" fillId="2" borderId="32" xfId="2" applyFont="1" applyFill="1" applyBorder="1" applyAlignment="1">
      <alignment horizontal="left" vertical="top" wrapText="1"/>
    </xf>
    <xf numFmtId="0" fontId="7" fillId="2" borderId="24" xfId="2" applyNumberFormat="1" applyFont="1" applyFill="1" applyBorder="1" applyAlignment="1">
      <alignment horizontal="left" vertical="top" wrapText="1"/>
    </xf>
    <xf numFmtId="0" fontId="12" fillId="2" borderId="0" xfId="2" applyNumberFormat="1" applyFont="1" applyFill="1" applyBorder="1" applyAlignment="1">
      <alignment horizontal="left" vertical="top" wrapText="1"/>
    </xf>
    <xf numFmtId="0" fontId="7" fillId="2" borderId="25" xfId="2" applyFont="1" applyFill="1" applyBorder="1" applyAlignment="1">
      <alignment horizontal="left" wrapText="1"/>
    </xf>
    <xf numFmtId="0" fontId="12" fillId="2" borderId="13" xfId="2" applyFont="1" applyFill="1" applyBorder="1" applyAlignment="1">
      <alignment horizontal="left" wrapText="1"/>
    </xf>
    <xf numFmtId="0" fontId="12" fillId="2" borderId="12" xfId="2" applyFont="1" applyFill="1" applyBorder="1"/>
    <xf numFmtId="0" fontId="9" fillId="2" borderId="33" xfId="2" applyFont="1" applyFill="1" applyBorder="1" applyAlignment="1">
      <alignment horizontal="left" vertical="top" wrapText="1"/>
    </xf>
    <xf numFmtId="0" fontId="7" fillId="2" borderId="0" xfId="2" applyNumberFormat="1" applyFont="1" applyFill="1" applyBorder="1" applyAlignment="1">
      <alignment horizontal="left" vertical="top" wrapText="1"/>
    </xf>
    <xf numFmtId="0" fontId="7" fillId="2" borderId="13" xfId="2" applyFont="1" applyFill="1" applyBorder="1" applyAlignment="1">
      <alignment horizontal="left" wrapText="1"/>
    </xf>
    <xf numFmtId="0" fontId="3" fillId="0" borderId="0" xfId="2" applyFont="1" applyAlignment="1">
      <alignment horizontal="right"/>
    </xf>
    <xf numFmtId="0" fontId="2" fillId="0" borderId="4" xfId="2" applyFont="1" applyBorder="1" applyAlignment="1">
      <alignment horizontal="left" wrapText="1"/>
    </xf>
    <xf numFmtId="0" fontId="1" fillId="0" borderId="4" xfId="2" applyFont="1" applyBorder="1" applyAlignment="1">
      <alignment horizontal="left" wrapText="1"/>
    </xf>
    <xf numFmtId="0" fontId="5" fillId="0" borderId="10" xfId="2" applyFont="1" applyBorder="1" applyAlignment="1">
      <alignment horizontal="left"/>
    </xf>
    <xf numFmtId="0" fontId="13" fillId="0" borderId="10" xfId="2" applyFont="1" applyBorder="1" applyAlignment="1">
      <alignment horizontal="left"/>
    </xf>
    <xf numFmtId="0" fontId="5" fillId="2" borderId="10" xfId="2" applyFont="1" applyFill="1" applyBorder="1" applyAlignment="1">
      <alignment horizontal="left" wrapText="1"/>
    </xf>
    <xf numFmtId="0" fontId="1" fillId="0" borderId="22" xfId="2" applyFont="1" applyBorder="1" applyAlignment="1">
      <alignment horizontal="center"/>
    </xf>
    <xf numFmtId="0" fontId="17" fillId="2" borderId="25" xfId="2" applyFont="1" applyFill="1" applyBorder="1" applyAlignment="1">
      <alignment horizontal="left" vertical="center" wrapText="1"/>
    </xf>
    <xf numFmtId="0" fontId="17" fillId="2" borderId="13" xfId="2" applyFont="1" applyFill="1" applyBorder="1" applyAlignment="1">
      <alignment horizontal="left" vertical="center" wrapText="1"/>
    </xf>
    <xf numFmtId="4" fontId="1" fillId="0" borderId="0" xfId="2" applyNumberFormat="1" applyFont="1" applyFill="1" applyAlignment="1">
      <alignment horizontal="right"/>
    </xf>
    <xf numFmtId="4" fontId="2" fillId="0" borderId="0" xfId="2" applyNumberFormat="1" applyFont="1" applyFill="1" applyAlignment="1">
      <alignment horizontal="center"/>
    </xf>
    <xf numFmtId="4" fontId="2" fillId="0" borderId="0" xfId="2" applyNumberFormat="1" applyFont="1" applyFill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4" fillId="7" borderId="24" xfId="2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6" fillId="3" borderId="44" xfId="2" applyFont="1" applyFill="1" applyBorder="1" applyAlignment="1">
      <alignment horizontal="center" vertical="center" wrapText="1"/>
    </xf>
    <xf numFmtId="0" fontId="6" fillId="3" borderId="34" xfId="2" applyFont="1" applyFill="1" applyBorder="1" applyAlignment="1">
      <alignment horizontal="center" vertical="center" wrapText="1"/>
    </xf>
    <xf numFmtId="0" fontId="6" fillId="3" borderId="45" xfId="2" applyFont="1" applyFill="1" applyBorder="1" applyAlignment="1">
      <alignment horizontal="center" vertical="center" wrapText="1"/>
    </xf>
    <xf numFmtId="0" fontId="5" fillId="0" borderId="35" xfId="2" applyFont="1" applyBorder="1" applyAlignment="1">
      <alignment horizontal="left"/>
    </xf>
    <xf numFmtId="0" fontId="5" fillId="0" borderId="46" xfId="2" applyFont="1" applyBorder="1" applyAlignment="1">
      <alignment horizontal="left"/>
    </xf>
    <xf numFmtId="0" fontId="5" fillId="0" borderId="47" xfId="2" applyFont="1" applyBorder="1" applyAlignment="1">
      <alignment horizontal="left"/>
    </xf>
    <xf numFmtId="0" fontId="2" fillId="0" borderId="41" xfId="2" applyFont="1" applyBorder="1" applyAlignment="1">
      <alignment horizontal="center" wrapText="1"/>
    </xf>
    <xf numFmtId="0" fontId="2" fillId="0" borderId="42" xfId="2" applyFont="1" applyBorder="1" applyAlignment="1">
      <alignment horizontal="center" wrapText="1"/>
    </xf>
    <xf numFmtId="0" fontId="1" fillId="0" borderId="20" xfId="2" applyFont="1" applyBorder="1" applyAlignment="1">
      <alignment horizontal="center"/>
    </xf>
    <xf numFmtId="0" fontId="1" fillId="0" borderId="23" xfId="2" applyFont="1" applyBorder="1" applyAlignment="1">
      <alignment horizontal="center"/>
    </xf>
    <xf numFmtId="0" fontId="1" fillId="0" borderId="21" xfId="2" applyFont="1" applyBorder="1" applyAlignment="1">
      <alignment horizontal="center"/>
    </xf>
    <xf numFmtId="0" fontId="21" fillId="0" borderId="18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2" fillId="6" borderId="1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21" fillId="6" borderId="16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1" fillId="6" borderId="35" xfId="1" applyFont="1" applyFill="1" applyBorder="1" applyAlignment="1">
      <alignment horizontal="center" vertical="center" wrapText="1"/>
    </xf>
    <xf numFmtId="0" fontId="21" fillId="6" borderId="36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34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6" borderId="35" xfId="2" applyFont="1" applyFill="1" applyBorder="1" applyAlignment="1">
      <alignment horizontal="center" vertical="center" wrapText="1"/>
    </xf>
    <xf numFmtId="0" fontId="21" fillId="6" borderId="36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wrapText="1"/>
    </xf>
    <xf numFmtId="0" fontId="16" fillId="0" borderId="8" xfId="2" applyFont="1" applyFill="1" applyBorder="1" applyAlignment="1">
      <alignment horizont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&#1067;/&#1060;&#1069;&#1054;/&#1050;&#1086;&#1084;&#1084;&#1091;&#1085;&#1072;&#1083;&#1100;&#1085;&#1099;&#1077;%20&#1091;&#1089;&#1083;&#1091;&#1075;&#1080;%202014&#1075;/&#1050;&#1086;&#1084;&#1084;&#1091;&#1085;&#1072;&#1083;&#1100;&#1085;&#1099;&#1077;%20&#1090;&#1072;&#1088;&#1080;&#1092;&#1099;%20&#1055;&#1083;&#1072;&#1090;&#1072;%20&#1087;&#1086;%20&#1087;&#1086;&#1089;&#1077;&#1083;&#1077;&#1085;&#108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нинский район"/>
      <sheetName val="Новая Москва"/>
      <sheetName val="Лист1"/>
      <sheetName val="Лист2"/>
    </sheetNames>
    <sheetDataSet>
      <sheetData sheetId="0">
        <row r="9">
          <cell r="D9">
            <v>126.23830699999999</v>
          </cell>
        </row>
        <row r="19">
          <cell r="D19" t="str">
            <v>компонент на холодную воду 31,07руб; компонент на тепловую энергию 1732,24 руб./Гкал - расхода тепловой энергии на подогрев 1 м³ воды - 0,05815Гкал/1 м³. (100,72руб)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5"/>
  <sheetViews>
    <sheetView topLeftCell="I2" workbookViewId="0">
      <selection activeCell="R15" sqref="R15"/>
    </sheetView>
  </sheetViews>
  <sheetFormatPr defaultRowHeight="12.75"/>
  <cols>
    <col min="1" max="1" width="0" style="36" hidden="1" customWidth="1"/>
    <col min="2" max="2" width="4.140625" style="36" customWidth="1"/>
    <col min="3" max="3" width="63.140625" style="36" customWidth="1"/>
    <col min="4" max="4" width="23" style="37" hidden="1" customWidth="1"/>
    <col min="5" max="5" width="21" style="37" hidden="1" customWidth="1"/>
    <col min="6" max="6" width="21" style="36" customWidth="1"/>
    <col min="7" max="7" width="20" style="36" customWidth="1"/>
    <col min="8" max="8" width="10.5703125" style="38" customWidth="1"/>
    <col min="9" max="9" width="8.42578125" style="38" customWidth="1"/>
    <col min="10" max="10" width="5.85546875" style="36" customWidth="1"/>
    <col min="11" max="11" width="52.7109375" style="38" customWidth="1"/>
    <col min="12" max="15" width="0" style="36" hidden="1" customWidth="1"/>
    <col min="16" max="17" width="22.7109375" style="36" customWidth="1"/>
    <col min="18" max="18" width="15.140625" style="36" customWidth="1"/>
    <col min="19" max="256" width="9.140625" style="36"/>
    <col min="257" max="257" width="0" style="36" hidden="1" customWidth="1"/>
    <col min="258" max="258" width="4.140625" style="36" customWidth="1"/>
    <col min="259" max="259" width="63.140625" style="36" customWidth="1"/>
    <col min="260" max="261" width="0" style="36" hidden="1" customWidth="1"/>
    <col min="262" max="262" width="32.5703125" style="36" customWidth="1"/>
    <col min="263" max="263" width="30.7109375" style="36" customWidth="1"/>
    <col min="264" max="264" width="11.7109375" style="36" customWidth="1"/>
    <col min="265" max="265" width="11.85546875" style="36" customWidth="1"/>
    <col min="266" max="266" width="21.140625" style="36" customWidth="1"/>
    <col min="267" max="267" width="12.7109375" style="36" customWidth="1"/>
    <col min="268" max="512" width="9.140625" style="36"/>
    <col min="513" max="513" width="0" style="36" hidden="1" customWidth="1"/>
    <col min="514" max="514" width="4.140625" style="36" customWidth="1"/>
    <col min="515" max="515" width="63.140625" style="36" customWidth="1"/>
    <col min="516" max="517" width="0" style="36" hidden="1" customWidth="1"/>
    <col min="518" max="518" width="32.5703125" style="36" customWidth="1"/>
    <col min="519" max="519" width="30.7109375" style="36" customWidth="1"/>
    <col min="520" max="520" width="11.7109375" style="36" customWidth="1"/>
    <col min="521" max="521" width="11.85546875" style="36" customWidth="1"/>
    <col min="522" max="522" width="21.140625" style="36" customWidth="1"/>
    <col min="523" max="523" width="12.7109375" style="36" customWidth="1"/>
    <col min="524" max="768" width="9.140625" style="36"/>
    <col min="769" max="769" width="0" style="36" hidden="1" customWidth="1"/>
    <col min="770" max="770" width="4.140625" style="36" customWidth="1"/>
    <col min="771" max="771" width="63.140625" style="36" customWidth="1"/>
    <col min="772" max="773" width="0" style="36" hidden="1" customWidth="1"/>
    <col min="774" max="774" width="32.5703125" style="36" customWidth="1"/>
    <col min="775" max="775" width="30.7109375" style="36" customWidth="1"/>
    <col min="776" max="776" width="11.7109375" style="36" customWidth="1"/>
    <col min="777" max="777" width="11.85546875" style="36" customWidth="1"/>
    <col min="778" max="778" width="21.140625" style="36" customWidth="1"/>
    <col min="779" max="779" width="12.7109375" style="36" customWidth="1"/>
    <col min="780" max="1024" width="9.140625" style="36"/>
    <col min="1025" max="1025" width="0" style="36" hidden="1" customWidth="1"/>
    <col min="1026" max="1026" width="4.140625" style="36" customWidth="1"/>
    <col min="1027" max="1027" width="63.140625" style="36" customWidth="1"/>
    <col min="1028" max="1029" width="0" style="36" hidden="1" customWidth="1"/>
    <col min="1030" max="1030" width="32.5703125" style="36" customWidth="1"/>
    <col min="1031" max="1031" width="30.7109375" style="36" customWidth="1"/>
    <col min="1032" max="1032" width="11.7109375" style="36" customWidth="1"/>
    <col min="1033" max="1033" width="11.85546875" style="36" customWidth="1"/>
    <col min="1034" max="1034" width="21.140625" style="36" customWidth="1"/>
    <col min="1035" max="1035" width="12.7109375" style="36" customWidth="1"/>
    <col min="1036" max="1280" width="9.140625" style="36"/>
    <col min="1281" max="1281" width="0" style="36" hidden="1" customWidth="1"/>
    <col min="1282" max="1282" width="4.140625" style="36" customWidth="1"/>
    <col min="1283" max="1283" width="63.140625" style="36" customWidth="1"/>
    <col min="1284" max="1285" width="0" style="36" hidden="1" customWidth="1"/>
    <col min="1286" max="1286" width="32.5703125" style="36" customWidth="1"/>
    <col min="1287" max="1287" width="30.7109375" style="36" customWidth="1"/>
    <col min="1288" max="1288" width="11.7109375" style="36" customWidth="1"/>
    <col min="1289" max="1289" width="11.85546875" style="36" customWidth="1"/>
    <col min="1290" max="1290" width="21.140625" style="36" customWidth="1"/>
    <col min="1291" max="1291" width="12.7109375" style="36" customWidth="1"/>
    <col min="1292" max="1536" width="9.140625" style="36"/>
    <col min="1537" max="1537" width="0" style="36" hidden="1" customWidth="1"/>
    <col min="1538" max="1538" width="4.140625" style="36" customWidth="1"/>
    <col min="1539" max="1539" width="63.140625" style="36" customWidth="1"/>
    <col min="1540" max="1541" width="0" style="36" hidden="1" customWidth="1"/>
    <col min="1542" max="1542" width="32.5703125" style="36" customWidth="1"/>
    <col min="1543" max="1543" width="30.7109375" style="36" customWidth="1"/>
    <col min="1544" max="1544" width="11.7109375" style="36" customWidth="1"/>
    <col min="1545" max="1545" width="11.85546875" style="36" customWidth="1"/>
    <col min="1546" max="1546" width="21.140625" style="36" customWidth="1"/>
    <col min="1547" max="1547" width="12.7109375" style="36" customWidth="1"/>
    <col min="1548" max="1792" width="9.140625" style="36"/>
    <col min="1793" max="1793" width="0" style="36" hidden="1" customWidth="1"/>
    <col min="1794" max="1794" width="4.140625" style="36" customWidth="1"/>
    <col min="1795" max="1795" width="63.140625" style="36" customWidth="1"/>
    <col min="1796" max="1797" width="0" style="36" hidden="1" customWidth="1"/>
    <col min="1798" max="1798" width="32.5703125" style="36" customWidth="1"/>
    <col min="1799" max="1799" width="30.7109375" style="36" customWidth="1"/>
    <col min="1800" max="1800" width="11.7109375" style="36" customWidth="1"/>
    <col min="1801" max="1801" width="11.85546875" style="36" customWidth="1"/>
    <col min="1802" max="1802" width="21.140625" style="36" customWidth="1"/>
    <col min="1803" max="1803" width="12.7109375" style="36" customWidth="1"/>
    <col min="1804" max="2048" width="9.140625" style="36"/>
    <col min="2049" max="2049" width="0" style="36" hidden="1" customWidth="1"/>
    <col min="2050" max="2050" width="4.140625" style="36" customWidth="1"/>
    <col min="2051" max="2051" width="63.140625" style="36" customWidth="1"/>
    <col min="2052" max="2053" width="0" style="36" hidden="1" customWidth="1"/>
    <col min="2054" max="2054" width="32.5703125" style="36" customWidth="1"/>
    <col min="2055" max="2055" width="30.7109375" style="36" customWidth="1"/>
    <col min="2056" max="2056" width="11.7109375" style="36" customWidth="1"/>
    <col min="2057" max="2057" width="11.85546875" style="36" customWidth="1"/>
    <col min="2058" max="2058" width="21.140625" style="36" customWidth="1"/>
    <col min="2059" max="2059" width="12.7109375" style="36" customWidth="1"/>
    <col min="2060" max="2304" width="9.140625" style="36"/>
    <col min="2305" max="2305" width="0" style="36" hidden="1" customWidth="1"/>
    <col min="2306" max="2306" width="4.140625" style="36" customWidth="1"/>
    <col min="2307" max="2307" width="63.140625" style="36" customWidth="1"/>
    <col min="2308" max="2309" width="0" style="36" hidden="1" customWidth="1"/>
    <col min="2310" max="2310" width="32.5703125" style="36" customWidth="1"/>
    <col min="2311" max="2311" width="30.7109375" style="36" customWidth="1"/>
    <col min="2312" max="2312" width="11.7109375" style="36" customWidth="1"/>
    <col min="2313" max="2313" width="11.85546875" style="36" customWidth="1"/>
    <col min="2314" max="2314" width="21.140625" style="36" customWidth="1"/>
    <col min="2315" max="2315" width="12.7109375" style="36" customWidth="1"/>
    <col min="2316" max="2560" width="9.140625" style="36"/>
    <col min="2561" max="2561" width="0" style="36" hidden="1" customWidth="1"/>
    <col min="2562" max="2562" width="4.140625" style="36" customWidth="1"/>
    <col min="2563" max="2563" width="63.140625" style="36" customWidth="1"/>
    <col min="2564" max="2565" width="0" style="36" hidden="1" customWidth="1"/>
    <col min="2566" max="2566" width="32.5703125" style="36" customWidth="1"/>
    <col min="2567" max="2567" width="30.7109375" style="36" customWidth="1"/>
    <col min="2568" max="2568" width="11.7109375" style="36" customWidth="1"/>
    <col min="2569" max="2569" width="11.85546875" style="36" customWidth="1"/>
    <col min="2570" max="2570" width="21.140625" style="36" customWidth="1"/>
    <col min="2571" max="2571" width="12.7109375" style="36" customWidth="1"/>
    <col min="2572" max="2816" width="9.140625" style="36"/>
    <col min="2817" max="2817" width="0" style="36" hidden="1" customWidth="1"/>
    <col min="2818" max="2818" width="4.140625" style="36" customWidth="1"/>
    <col min="2819" max="2819" width="63.140625" style="36" customWidth="1"/>
    <col min="2820" max="2821" width="0" style="36" hidden="1" customWidth="1"/>
    <col min="2822" max="2822" width="32.5703125" style="36" customWidth="1"/>
    <col min="2823" max="2823" width="30.7109375" style="36" customWidth="1"/>
    <col min="2824" max="2824" width="11.7109375" style="36" customWidth="1"/>
    <col min="2825" max="2825" width="11.85546875" style="36" customWidth="1"/>
    <col min="2826" max="2826" width="21.140625" style="36" customWidth="1"/>
    <col min="2827" max="2827" width="12.7109375" style="36" customWidth="1"/>
    <col min="2828" max="3072" width="9.140625" style="36"/>
    <col min="3073" max="3073" width="0" style="36" hidden="1" customWidth="1"/>
    <col min="3074" max="3074" width="4.140625" style="36" customWidth="1"/>
    <col min="3075" max="3075" width="63.140625" style="36" customWidth="1"/>
    <col min="3076" max="3077" width="0" style="36" hidden="1" customWidth="1"/>
    <col min="3078" max="3078" width="32.5703125" style="36" customWidth="1"/>
    <col min="3079" max="3079" width="30.7109375" style="36" customWidth="1"/>
    <col min="3080" max="3080" width="11.7109375" style="36" customWidth="1"/>
    <col min="3081" max="3081" width="11.85546875" style="36" customWidth="1"/>
    <col min="3082" max="3082" width="21.140625" style="36" customWidth="1"/>
    <col min="3083" max="3083" width="12.7109375" style="36" customWidth="1"/>
    <col min="3084" max="3328" width="9.140625" style="36"/>
    <col min="3329" max="3329" width="0" style="36" hidden="1" customWidth="1"/>
    <col min="3330" max="3330" width="4.140625" style="36" customWidth="1"/>
    <col min="3331" max="3331" width="63.140625" style="36" customWidth="1"/>
    <col min="3332" max="3333" width="0" style="36" hidden="1" customWidth="1"/>
    <col min="3334" max="3334" width="32.5703125" style="36" customWidth="1"/>
    <col min="3335" max="3335" width="30.7109375" style="36" customWidth="1"/>
    <col min="3336" max="3336" width="11.7109375" style="36" customWidth="1"/>
    <col min="3337" max="3337" width="11.85546875" style="36" customWidth="1"/>
    <col min="3338" max="3338" width="21.140625" style="36" customWidth="1"/>
    <col min="3339" max="3339" width="12.7109375" style="36" customWidth="1"/>
    <col min="3340" max="3584" width="9.140625" style="36"/>
    <col min="3585" max="3585" width="0" style="36" hidden="1" customWidth="1"/>
    <col min="3586" max="3586" width="4.140625" style="36" customWidth="1"/>
    <col min="3587" max="3587" width="63.140625" style="36" customWidth="1"/>
    <col min="3588" max="3589" width="0" style="36" hidden="1" customWidth="1"/>
    <col min="3590" max="3590" width="32.5703125" style="36" customWidth="1"/>
    <col min="3591" max="3591" width="30.7109375" style="36" customWidth="1"/>
    <col min="3592" max="3592" width="11.7109375" style="36" customWidth="1"/>
    <col min="3593" max="3593" width="11.85546875" style="36" customWidth="1"/>
    <col min="3594" max="3594" width="21.140625" style="36" customWidth="1"/>
    <col min="3595" max="3595" width="12.7109375" style="36" customWidth="1"/>
    <col min="3596" max="3840" width="9.140625" style="36"/>
    <col min="3841" max="3841" width="0" style="36" hidden="1" customWidth="1"/>
    <col min="3842" max="3842" width="4.140625" style="36" customWidth="1"/>
    <col min="3843" max="3843" width="63.140625" style="36" customWidth="1"/>
    <col min="3844" max="3845" width="0" style="36" hidden="1" customWidth="1"/>
    <col min="3846" max="3846" width="32.5703125" style="36" customWidth="1"/>
    <col min="3847" max="3847" width="30.7109375" style="36" customWidth="1"/>
    <col min="3848" max="3848" width="11.7109375" style="36" customWidth="1"/>
    <col min="3849" max="3849" width="11.85546875" style="36" customWidth="1"/>
    <col min="3850" max="3850" width="21.140625" style="36" customWidth="1"/>
    <col min="3851" max="3851" width="12.7109375" style="36" customWidth="1"/>
    <col min="3852" max="4096" width="9.140625" style="36"/>
    <col min="4097" max="4097" width="0" style="36" hidden="1" customWidth="1"/>
    <col min="4098" max="4098" width="4.140625" style="36" customWidth="1"/>
    <col min="4099" max="4099" width="63.140625" style="36" customWidth="1"/>
    <col min="4100" max="4101" width="0" style="36" hidden="1" customWidth="1"/>
    <col min="4102" max="4102" width="32.5703125" style="36" customWidth="1"/>
    <col min="4103" max="4103" width="30.7109375" style="36" customWidth="1"/>
    <col min="4104" max="4104" width="11.7109375" style="36" customWidth="1"/>
    <col min="4105" max="4105" width="11.85546875" style="36" customWidth="1"/>
    <col min="4106" max="4106" width="21.140625" style="36" customWidth="1"/>
    <col min="4107" max="4107" width="12.7109375" style="36" customWidth="1"/>
    <col min="4108" max="4352" width="9.140625" style="36"/>
    <col min="4353" max="4353" width="0" style="36" hidden="1" customWidth="1"/>
    <col min="4354" max="4354" width="4.140625" style="36" customWidth="1"/>
    <col min="4355" max="4355" width="63.140625" style="36" customWidth="1"/>
    <col min="4356" max="4357" width="0" style="36" hidden="1" customWidth="1"/>
    <col min="4358" max="4358" width="32.5703125" style="36" customWidth="1"/>
    <col min="4359" max="4359" width="30.7109375" style="36" customWidth="1"/>
    <col min="4360" max="4360" width="11.7109375" style="36" customWidth="1"/>
    <col min="4361" max="4361" width="11.85546875" style="36" customWidth="1"/>
    <col min="4362" max="4362" width="21.140625" style="36" customWidth="1"/>
    <col min="4363" max="4363" width="12.7109375" style="36" customWidth="1"/>
    <col min="4364" max="4608" width="9.140625" style="36"/>
    <col min="4609" max="4609" width="0" style="36" hidden="1" customWidth="1"/>
    <col min="4610" max="4610" width="4.140625" style="36" customWidth="1"/>
    <col min="4611" max="4611" width="63.140625" style="36" customWidth="1"/>
    <col min="4612" max="4613" width="0" style="36" hidden="1" customWidth="1"/>
    <col min="4614" max="4614" width="32.5703125" style="36" customWidth="1"/>
    <col min="4615" max="4615" width="30.7109375" style="36" customWidth="1"/>
    <col min="4616" max="4616" width="11.7109375" style="36" customWidth="1"/>
    <col min="4617" max="4617" width="11.85546875" style="36" customWidth="1"/>
    <col min="4618" max="4618" width="21.140625" style="36" customWidth="1"/>
    <col min="4619" max="4619" width="12.7109375" style="36" customWidth="1"/>
    <col min="4620" max="4864" width="9.140625" style="36"/>
    <col min="4865" max="4865" width="0" style="36" hidden="1" customWidth="1"/>
    <col min="4866" max="4866" width="4.140625" style="36" customWidth="1"/>
    <col min="4867" max="4867" width="63.140625" style="36" customWidth="1"/>
    <col min="4868" max="4869" width="0" style="36" hidden="1" customWidth="1"/>
    <col min="4870" max="4870" width="32.5703125" style="36" customWidth="1"/>
    <col min="4871" max="4871" width="30.7109375" style="36" customWidth="1"/>
    <col min="4872" max="4872" width="11.7109375" style="36" customWidth="1"/>
    <col min="4873" max="4873" width="11.85546875" style="36" customWidth="1"/>
    <col min="4874" max="4874" width="21.140625" style="36" customWidth="1"/>
    <col min="4875" max="4875" width="12.7109375" style="36" customWidth="1"/>
    <col min="4876" max="5120" width="9.140625" style="36"/>
    <col min="5121" max="5121" width="0" style="36" hidden="1" customWidth="1"/>
    <col min="5122" max="5122" width="4.140625" style="36" customWidth="1"/>
    <col min="5123" max="5123" width="63.140625" style="36" customWidth="1"/>
    <col min="5124" max="5125" width="0" style="36" hidden="1" customWidth="1"/>
    <col min="5126" max="5126" width="32.5703125" style="36" customWidth="1"/>
    <col min="5127" max="5127" width="30.7109375" style="36" customWidth="1"/>
    <col min="5128" max="5128" width="11.7109375" style="36" customWidth="1"/>
    <col min="5129" max="5129" width="11.85546875" style="36" customWidth="1"/>
    <col min="5130" max="5130" width="21.140625" style="36" customWidth="1"/>
    <col min="5131" max="5131" width="12.7109375" style="36" customWidth="1"/>
    <col min="5132" max="5376" width="9.140625" style="36"/>
    <col min="5377" max="5377" width="0" style="36" hidden="1" customWidth="1"/>
    <col min="5378" max="5378" width="4.140625" style="36" customWidth="1"/>
    <col min="5379" max="5379" width="63.140625" style="36" customWidth="1"/>
    <col min="5380" max="5381" width="0" style="36" hidden="1" customWidth="1"/>
    <col min="5382" max="5382" width="32.5703125" style="36" customWidth="1"/>
    <col min="5383" max="5383" width="30.7109375" style="36" customWidth="1"/>
    <col min="5384" max="5384" width="11.7109375" style="36" customWidth="1"/>
    <col min="5385" max="5385" width="11.85546875" style="36" customWidth="1"/>
    <col min="5386" max="5386" width="21.140625" style="36" customWidth="1"/>
    <col min="5387" max="5387" width="12.7109375" style="36" customWidth="1"/>
    <col min="5388" max="5632" width="9.140625" style="36"/>
    <col min="5633" max="5633" width="0" style="36" hidden="1" customWidth="1"/>
    <col min="5634" max="5634" width="4.140625" style="36" customWidth="1"/>
    <col min="5635" max="5635" width="63.140625" style="36" customWidth="1"/>
    <col min="5636" max="5637" width="0" style="36" hidden="1" customWidth="1"/>
    <col min="5638" max="5638" width="32.5703125" style="36" customWidth="1"/>
    <col min="5639" max="5639" width="30.7109375" style="36" customWidth="1"/>
    <col min="5640" max="5640" width="11.7109375" style="36" customWidth="1"/>
    <col min="5641" max="5641" width="11.85546875" style="36" customWidth="1"/>
    <col min="5642" max="5642" width="21.140625" style="36" customWidth="1"/>
    <col min="5643" max="5643" width="12.7109375" style="36" customWidth="1"/>
    <col min="5644" max="5888" width="9.140625" style="36"/>
    <col min="5889" max="5889" width="0" style="36" hidden="1" customWidth="1"/>
    <col min="5890" max="5890" width="4.140625" style="36" customWidth="1"/>
    <col min="5891" max="5891" width="63.140625" style="36" customWidth="1"/>
    <col min="5892" max="5893" width="0" style="36" hidden="1" customWidth="1"/>
    <col min="5894" max="5894" width="32.5703125" style="36" customWidth="1"/>
    <col min="5895" max="5895" width="30.7109375" style="36" customWidth="1"/>
    <col min="5896" max="5896" width="11.7109375" style="36" customWidth="1"/>
    <col min="5897" max="5897" width="11.85546875" style="36" customWidth="1"/>
    <col min="5898" max="5898" width="21.140625" style="36" customWidth="1"/>
    <col min="5899" max="5899" width="12.7109375" style="36" customWidth="1"/>
    <col min="5900" max="6144" width="9.140625" style="36"/>
    <col min="6145" max="6145" width="0" style="36" hidden="1" customWidth="1"/>
    <col min="6146" max="6146" width="4.140625" style="36" customWidth="1"/>
    <col min="6147" max="6147" width="63.140625" style="36" customWidth="1"/>
    <col min="6148" max="6149" width="0" style="36" hidden="1" customWidth="1"/>
    <col min="6150" max="6150" width="32.5703125" style="36" customWidth="1"/>
    <col min="6151" max="6151" width="30.7109375" style="36" customWidth="1"/>
    <col min="6152" max="6152" width="11.7109375" style="36" customWidth="1"/>
    <col min="6153" max="6153" width="11.85546875" style="36" customWidth="1"/>
    <col min="6154" max="6154" width="21.140625" style="36" customWidth="1"/>
    <col min="6155" max="6155" width="12.7109375" style="36" customWidth="1"/>
    <col min="6156" max="6400" width="9.140625" style="36"/>
    <col min="6401" max="6401" width="0" style="36" hidden="1" customWidth="1"/>
    <col min="6402" max="6402" width="4.140625" style="36" customWidth="1"/>
    <col min="6403" max="6403" width="63.140625" style="36" customWidth="1"/>
    <col min="6404" max="6405" width="0" style="36" hidden="1" customWidth="1"/>
    <col min="6406" max="6406" width="32.5703125" style="36" customWidth="1"/>
    <col min="6407" max="6407" width="30.7109375" style="36" customWidth="1"/>
    <col min="6408" max="6408" width="11.7109375" style="36" customWidth="1"/>
    <col min="6409" max="6409" width="11.85546875" style="36" customWidth="1"/>
    <col min="6410" max="6410" width="21.140625" style="36" customWidth="1"/>
    <col min="6411" max="6411" width="12.7109375" style="36" customWidth="1"/>
    <col min="6412" max="6656" width="9.140625" style="36"/>
    <col min="6657" max="6657" width="0" style="36" hidden="1" customWidth="1"/>
    <col min="6658" max="6658" width="4.140625" style="36" customWidth="1"/>
    <col min="6659" max="6659" width="63.140625" style="36" customWidth="1"/>
    <col min="6660" max="6661" width="0" style="36" hidden="1" customWidth="1"/>
    <col min="6662" max="6662" width="32.5703125" style="36" customWidth="1"/>
    <col min="6663" max="6663" width="30.7109375" style="36" customWidth="1"/>
    <col min="6664" max="6664" width="11.7109375" style="36" customWidth="1"/>
    <col min="6665" max="6665" width="11.85546875" style="36" customWidth="1"/>
    <col min="6666" max="6666" width="21.140625" style="36" customWidth="1"/>
    <col min="6667" max="6667" width="12.7109375" style="36" customWidth="1"/>
    <col min="6668" max="6912" width="9.140625" style="36"/>
    <col min="6913" max="6913" width="0" style="36" hidden="1" customWidth="1"/>
    <col min="6914" max="6914" width="4.140625" style="36" customWidth="1"/>
    <col min="6915" max="6915" width="63.140625" style="36" customWidth="1"/>
    <col min="6916" max="6917" width="0" style="36" hidden="1" customWidth="1"/>
    <col min="6918" max="6918" width="32.5703125" style="36" customWidth="1"/>
    <col min="6919" max="6919" width="30.7109375" style="36" customWidth="1"/>
    <col min="6920" max="6920" width="11.7109375" style="36" customWidth="1"/>
    <col min="6921" max="6921" width="11.85546875" style="36" customWidth="1"/>
    <col min="6922" max="6922" width="21.140625" style="36" customWidth="1"/>
    <col min="6923" max="6923" width="12.7109375" style="36" customWidth="1"/>
    <col min="6924" max="7168" width="9.140625" style="36"/>
    <col min="7169" max="7169" width="0" style="36" hidden="1" customWidth="1"/>
    <col min="7170" max="7170" width="4.140625" style="36" customWidth="1"/>
    <col min="7171" max="7171" width="63.140625" style="36" customWidth="1"/>
    <col min="7172" max="7173" width="0" style="36" hidden="1" customWidth="1"/>
    <col min="7174" max="7174" width="32.5703125" style="36" customWidth="1"/>
    <col min="7175" max="7175" width="30.7109375" style="36" customWidth="1"/>
    <col min="7176" max="7176" width="11.7109375" style="36" customWidth="1"/>
    <col min="7177" max="7177" width="11.85546875" style="36" customWidth="1"/>
    <col min="7178" max="7178" width="21.140625" style="36" customWidth="1"/>
    <col min="7179" max="7179" width="12.7109375" style="36" customWidth="1"/>
    <col min="7180" max="7424" width="9.140625" style="36"/>
    <col min="7425" max="7425" width="0" style="36" hidden="1" customWidth="1"/>
    <col min="7426" max="7426" width="4.140625" style="36" customWidth="1"/>
    <col min="7427" max="7427" width="63.140625" style="36" customWidth="1"/>
    <col min="7428" max="7429" width="0" style="36" hidden="1" customWidth="1"/>
    <col min="7430" max="7430" width="32.5703125" style="36" customWidth="1"/>
    <col min="7431" max="7431" width="30.7109375" style="36" customWidth="1"/>
    <col min="7432" max="7432" width="11.7109375" style="36" customWidth="1"/>
    <col min="7433" max="7433" width="11.85546875" style="36" customWidth="1"/>
    <col min="7434" max="7434" width="21.140625" style="36" customWidth="1"/>
    <col min="7435" max="7435" width="12.7109375" style="36" customWidth="1"/>
    <col min="7436" max="7680" width="9.140625" style="36"/>
    <col min="7681" max="7681" width="0" style="36" hidden="1" customWidth="1"/>
    <col min="7682" max="7682" width="4.140625" style="36" customWidth="1"/>
    <col min="7683" max="7683" width="63.140625" style="36" customWidth="1"/>
    <col min="7684" max="7685" width="0" style="36" hidden="1" customWidth="1"/>
    <col min="7686" max="7686" width="32.5703125" style="36" customWidth="1"/>
    <col min="7687" max="7687" width="30.7109375" style="36" customWidth="1"/>
    <col min="7688" max="7688" width="11.7109375" style="36" customWidth="1"/>
    <col min="7689" max="7689" width="11.85546875" style="36" customWidth="1"/>
    <col min="7690" max="7690" width="21.140625" style="36" customWidth="1"/>
    <col min="7691" max="7691" width="12.7109375" style="36" customWidth="1"/>
    <col min="7692" max="7936" width="9.140625" style="36"/>
    <col min="7937" max="7937" width="0" style="36" hidden="1" customWidth="1"/>
    <col min="7938" max="7938" width="4.140625" style="36" customWidth="1"/>
    <col min="7939" max="7939" width="63.140625" style="36" customWidth="1"/>
    <col min="7940" max="7941" width="0" style="36" hidden="1" customWidth="1"/>
    <col min="7942" max="7942" width="32.5703125" style="36" customWidth="1"/>
    <col min="7943" max="7943" width="30.7109375" style="36" customWidth="1"/>
    <col min="7944" max="7944" width="11.7109375" style="36" customWidth="1"/>
    <col min="7945" max="7945" width="11.85546875" style="36" customWidth="1"/>
    <col min="7946" max="7946" width="21.140625" style="36" customWidth="1"/>
    <col min="7947" max="7947" width="12.7109375" style="36" customWidth="1"/>
    <col min="7948" max="8192" width="9.140625" style="36"/>
    <col min="8193" max="8193" width="0" style="36" hidden="1" customWidth="1"/>
    <col min="8194" max="8194" width="4.140625" style="36" customWidth="1"/>
    <col min="8195" max="8195" width="63.140625" style="36" customWidth="1"/>
    <col min="8196" max="8197" width="0" style="36" hidden="1" customWidth="1"/>
    <col min="8198" max="8198" width="32.5703125" style="36" customWidth="1"/>
    <col min="8199" max="8199" width="30.7109375" style="36" customWidth="1"/>
    <col min="8200" max="8200" width="11.7109375" style="36" customWidth="1"/>
    <col min="8201" max="8201" width="11.85546875" style="36" customWidth="1"/>
    <col min="8202" max="8202" width="21.140625" style="36" customWidth="1"/>
    <col min="8203" max="8203" width="12.7109375" style="36" customWidth="1"/>
    <col min="8204" max="8448" width="9.140625" style="36"/>
    <col min="8449" max="8449" width="0" style="36" hidden="1" customWidth="1"/>
    <col min="8450" max="8450" width="4.140625" style="36" customWidth="1"/>
    <col min="8451" max="8451" width="63.140625" style="36" customWidth="1"/>
    <col min="8452" max="8453" width="0" style="36" hidden="1" customWidth="1"/>
    <col min="8454" max="8454" width="32.5703125" style="36" customWidth="1"/>
    <col min="8455" max="8455" width="30.7109375" style="36" customWidth="1"/>
    <col min="8456" max="8456" width="11.7109375" style="36" customWidth="1"/>
    <col min="8457" max="8457" width="11.85546875" style="36" customWidth="1"/>
    <col min="8458" max="8458" width="21.140625" style="36" customWidth="1"/>
    <col min="8459" max="8459" width="12.7109375" style="36" customWidth="1"/>
    <col min="8460" max="8704" width="9.140625" style="36"/>
    <col min="8705" max="8705" width="0" style="36" hidden="1" customWidth="1"/>
    <col min="8706" max="8706" width="4.140625" style="36" customWidth="1"/>
    <col min="8707" max="8707" width="63.140625" style="36" customWidth="1"/>
    <col min="8708" max="8709" width="0" style="36" hidden="1" customWidth="1"/>
    <col min="8710" max="8710" width="32.5703125" style="36" customWidth="1"/>
    <col min="8711" max="8711" width="30.7109375" style="36" customWidth="1"/>
    <col min="8712" max="8712" width="11.7109375" style="36" customWidth="1"/>
    <col min="8713" max="8713" width="11.85546875" style="36" customWidth="1"/>
    <col min="8714" max="8714" width="21.140625" style="36" customWidth="1"/>
    <col min="8715" max="8715" width="12.7109375" style="36" customWidth="1"/>
    <col min="8716" max="8960" width="9.140625" style="36"/>
    <col min="8961" max="8961" width="0" style="36" hidden="1" customWidth="1"/>
    <col min="8962" max="8962" width="4.140625" style="36" customWidth="1"/>
    <col min="8963" max="8963" width="63.140625" style="36" customWidth="1"/>
    <col min="8964" max="8965" width="0" style="36" hidden="1" customWidth="1"/>
    <col min="8966" max="8966" width="32.5703125" style="36" customWidth="1"/>
    <col min="8967" max="8967" width="30.7109375" style="36" customWidth="1"/>
    <col min="8968" max="8968" width="11.7109375" style="36" customWidth="1"/>
    <col min="8969" max="8969" width="11.85546875" style="36" customWidth="1"/>
    <col min="8970" max="8970" width="21.140625" style="36" customWidth="1"/>
    <col min="8971" max="8971" width="12.7109375" style="36" customWidth="1"/>
    <col min="8972" max="9216" width="9.140625" style="36"/>
    <col min="9217" max="9217" width="0" style="36" hidden="1" customWidth="1"/>
    <col min="9218" max="9218" width="4.140625" style="36" customWidth="1"/>
    <col min="9219" max="9219" width="63.140625" style="36" customWidth="1"/>
    <col min="9220" max="9221" width="0" style="36" hidden="1" customWidth="1"/>
    <col min="9222" max="9222" width="32.5703125" style="36" customWidth="1"/>
    <col min="9223" max="9223" width="30.7109375" style="36" customWidth="1"/>
    <col min="9224" max="9224" width="11.7109375" style="36" customWidth="1"/>
    <col min="9225" max="9225" width="11.85546875" style="36" customWidth="1"/>
    <col min="9226" max="9226" width="21.140625" style="36" customWidth="1"/>
    <col min="9227" max="9227" width="12.7109375" style="36" customWidth="1"/>
    <col min="9228" max="9472" width="9.140625" style="36"/>
    <col min="9473" max="9473" width="0" style="36" hidden="1" customWidth="1"/>
    <col min="9474" max="9474" width="4.140625" style="36" customWidth="1"/>
    <col min="9475" max="9475" width="63.140625" style="36" customWidth="1"/>
    <col min="9476" max="9477" width="0" style="36" hidden="1" customWidth="1"/>
    <col min="9478" max="9478" width="32.5703125" style="36" customWidth="1"/>
    <col min="9479" max="9479" width="30.7109375" style="36" customWidth="1"/>
    <col min="9480" max="9480" width="11.7109375" style="36" customWidth="1"/>
    <col min="9481" max="9481" width="11.85546875" style="36" customWidth="1"/>
    <col min="9482" max="9482" width="21.140625" style="36" customWidth="1"/>
    <col min="9483" max="9483" width="12.7109375" style="36" customWidth="1"/>
    <col min="9484" max="9728" width="9.140625" style="36"/>
    <col min="9729" max="9729" width="0" style="36" hidden="1" customWidth="1"/>
    <col min="9730" max="9730" width="4.140625" style="36" customWidth="1"/>
    <col min="9731" max="9731" width="63.140625" style="36" customWidth="1"/>
    <col min="9732" max="9733" width="0" style="36" hidden="1" customWidth="1"/>
    <col min="9734" max="9734" width="32.5703125" style="36" customWidth="1"/>
    <col min="9735" max="9735" width="30.7109375" style="36" customWidth="1"/>
    <col min="9736" max="9736" width="11.7109375" style="36" customWidth="1"/>
    <col min="9737" max="9737" width="11.85546875" style="36" customWidth="1"/>
    <col min="9738" max="9738" width="21.140625" style="36" customWidth="1"/>
    <col min="9739" max="9739" width="12.7109375" style="36" customWidth="1"/>
    <col min="9740" max="9984" width="9.140625" style="36"/>
    <col min="9985" max="9985" width="0" style="36" hidden="1" customWidth="1"/>
    <col min="9986" max="9986" width="4.140625" style="36" customWidth="1"/>
    <col min="9987" max="9987" width="63.140625" style="36" customWidth="1"/>
    <col min="9988" max="9989" width="0" style="36" hidden="1" customWidth="1"/>
    <col min="9990" max="9990" width="32.5703125" style="36" customWidth="1"/>
    <col min="9991" max="9991" width="30.7109375" style="36" customWidth="1"/>
    <col min="9992" max="9992" width="11.7109375" style="36" customWidth="1"/>
    <col min="9993" max="9993" width="11.85546875" style="36" customWidth="1"/>
    <col min="9994" max="9994" width="21.140625" style="36" customWidth="1"/>
    <col min="9995" max="9995" width="12.7109375" style="36" customWidth="1"/>
    <col min="9996" max="10240" width="9.140625" style="36"/>
    <col min="10241" max="10241" width="0" style="36" hidden="1" customWidth="1"/>
    <col min="10242" max="10242" width="4.140625" style="36" customWidth="1"/>
    <col min="10243" max="10243" width="63.140625" style="36" customWidth="1"/>
    <col min="10244" max="10245" width="0" style="36" hidden="1" customWidth="1"/>
    <col min="10246" max="10246" width="32.5703125" style="36" customWidth="1"/>
    <col min="10247" max="10247" width="30.7109375" style="36" customWidth="1"/>
    <col min="10248" max="10248" width="11.7109375" style="36" customWidth="1"/>
    <col min="10249" max="10249" width="11.85546875" style="36" customWidth="1"/>
    <col min="10250" max="10250" width="21.140625" style="36" customWidth="1"/>
    <col min="10251" max="10251" width="12.7109375" style="36" customWidth="1"/>
    <col min="10252" max="10496" width="9.140625" style="36"/>
    <col min="10497" max="10497" width="0" style="36" hidden="1" customWidth="1"/>
    <col min="10498" max="10498" width="4.140625" style="36" customWidth="1"/>
    <col min="10499" max="10499" width="63.140625" style="36" customWidth="1"/>
    <col min="10500" max="10501" width="0" style="36" hidden="1" customWidth="1"/>
    <col min="10502" max="10502" width="32.5703125" style="36" customWidth="1"/>
    <col min="10503" max="10503" width="30.7109375" style="36" customWidth="1"/>
    <col min="10504" max="10504" width="11.7109375" style="36" customWidth="1"/>
    <col min="10505" max="10505" width="11.85546875" style="36" customWidth="1"/>
    <col min="10506" max="10506" width="21.140625" style="36" customWidth="1"/>
    <col min="10507" max="10507" width="12.7109375" style="36" customWidth="1"/>
    <col min="10508" max="10752" width="9.140625" style="36"/>
    <col min="10753" max="10753" width="0" style="36" hidden="1" customWidth="1"/>
    <col min="10754" max="10754" width="4.140625" style="36" customWidth="1"/>
    <col min="10755" max="10755" width="63.140625" style="36" customWidth="1"/>
    <col min="10756" max="10757" width="0" style="36" hidden="1" customWidth="1"/>
    <col min="10758" max="10758" width="32.5703125" style="36" customWidth="1"/>
    <col min="10759" max="10759" width="30.7109375" style="36" customWidth="1"/>
    <col min="10760" max="10760" width="11.7109375" style="36" customWidth="1"/>
    <col min="10761" max="10761" width="11.85546875" style="36" customWidth="1"/>
    <col min="10762" max="10762" width="21.140625" style="36" customWidth="1"/>
    <col min="10763" max="10763" width="12.7109375" style="36" customWidth="1"/>
    <col min="10764" max="11008" width="9.140625" style="36"/>
    <col min="11009" max="11009" width="0" style="36" hidden="1" customWidth="1"/>
    <col min="11010" max="11010" width="4.140625" style="36" customWidth="1"/>
    <col min="11011" max="11011" width="63.140625" style="36" customWidth="1"/>
    <col min="11012" max="11013" width="0" style="36" hidden="1" customWidth="1"/>
    <col min="11014" max="11014" width="32.5703125" style="36" customWidth="1"/>
    <col min="11015" max="11015" width="30.7109375" style="36" customWidth="1"/>
    <col min="11016" max="11016" width="11.7109375" style="36" customWidth="1"/>
    <col min="11017" max="11017" width="11.85546875" style="36" customWidth="1"/>
    <col min="11018" max="11018" width="21.140625" style="36" customWidth="1"/>
    <col min="11019" max="11019" width="12.7109375" style="36" customWidth="1"/>
    <col min="11020" max="11264" width="9.140625" style="36"/>
    <col min="11265" max="11265" width="0" style="36" hidden="1" customWidth="1"/>
    <col min="11266" max="11266" width="4.140625" style="36" customWidth="1"/>
    <col min="11267" max="11267" width="63.140625" style="36" customWidth="1"/>
    <col min="11268" max="11269" width="0" style="36" hidden="1" customWidth="1"/>
    <col min="11270" max="11270" width="32.5703125" style="36" customWidth="1"/>
    <col min="11271" max="11271" width="30.7109375" style="36" customWidth="1"/>
    <col min="11272" max="11272" width="11.7109375" style="36" customWidth="1"/>
    <col min="11273" max="11273" width="11.85546875" style="36" customWidth="1"/>
    <col min="11274" max="11274" width="21.140625" style="36" customWidth="1"/>
    <col min="11275" max="11275" width="12.7109375" style="36" customWidth="1"/>
    <col min="11276" max="11520" width="9.140625" style="36"/>
    <col min="11521" max="11521" width="0" style="36" hidden="1" customWidth="1"/>
    <col min="11522" max="11522" width="4.140625" style="36" customWidth="1"/>
    <col min="11523" max="11523" width="63.140625" style="36" customWidth="1"/>
    <col min="11524" max="11525" width="0" style="36" hidden="1" customWidth="1"/>
    <col min="11526" max="11526" width="32.5703125" style="36" customWidth="1"/>
    <col min="11527" max="11527" width="30.7109375" style="36" customWidth="1"/>
    <col min="11528" max="11528" width="11.7109375" style="36" customWidth="1"/>
    <col min="11529" max="11529" width="11.85546875" style="36" customWidth="1"/>
    <col min="11530" max="11530" width="21.140625" style="36" customWidth="1"/>
    <col min="11531" max="11531" width="12.7109375" style="36" customWidth="1"/>
    <col min="11532" max="11776" width="9.140625" style="36"/>
    <col min="11777" max="11777" width="0" style="36" hidden="1" customWidth="1"/>
    <col min="11778" max="11778" width="4.140625" style="36" customWidth="1"/>
    <col min="11779" max="11779" width="63.140625" style="36" customWidth="1"/>
    <col min="11780" max="11781" width="0" style="36" hidden="1" customWidth="1"/>
    <col min="11782" max="11782" width="32.5703125" style="36" customWidth="1"/>
    <col min="11783" max="11783" width="30.7109375" style="36" customWidth="1"/>
    <col min="11784" max="11784" width="11.7109375" style="36" customWidth="1"/>
    <col min="11785" max="11785" width="11.85546875" style="36" customWidth="1"/>
    <col min="11786" max="11786" width="21.140625" style="36" customWidth="1"/>
    <col min="11787" max="11787" width="12.7109375" style="36" customWidth="1"/>
    <col min="11788" max="12032" width="9.140625" style="36"/>
    <col min="12033" max="12033" width="0" style="36" hidden="1" customWidth="1"/>
    <col min="12034" max="12034" width="4.140625" style="36" customWidth="1"/>
    <col min="12035" max="12035" width="63.140625" style="36" customWidth="1"/>
    <col min="12036" max="12037" width="0" style="36" hidden="1" customWidth="1"/>
    <col min="12038" max="12038" width="32.5703125" style="36" customWidth="1"/>
    <col min="12039" max="12039" width="30.7109375" style="36" customWidth="1"/>
    <col min="12040" max="12040" width="11.7109375" style="36" customWidth="1"/>
    <col min="12041" max="12041" width="11.85546875" style="36" customWidth="1"/>
    <col min="12042" max="12042" width="21.140625" style="36" customWidth="1"/>
    <col min="12043" max="12043" width="12.7109375" style="36" customWidth="1"/>
    <col min="12044" max="12288" width="9.140625" style="36"/>
    <col min="12289" max="12289" width="0" style="36" hidden="1" customWidth="1"/>
    <col min="12290" max="12290" width="4.140625" style="36" customWidth="1"/>
    <col min="12291" max="12291" width="63.140625" style="36" customWidth="1"/>
    <col min="12292" max="12293" width="0" style="36" hidden="1" customWidth="1"/>
    <col min="12294" max="12294" width="32.5703125" style="36" customWidth="1"/>
    <col min="12295" max="12295" width="30.7109375" style="36" customWidth="1"/>
    <col min="12296" max="12296" width="11.7109375" style="36" customWidth="1"/>
    <col min="12297" max="12297" width="11.85546875" style="36" customWidth="1"/>
    <col min="12298" max="12298" width="21.140625" style="36" customWidth="1"/>
    <col min="12299" max="12299" width="12.7109375" style="36" customWidth="1"/>
    <col min="12300" max="12544" width="9.140625" style="36"/>
    <col min="12545" max="12545" width="0" style="36" hidden="1" customWidth="1"/>
    <col min="12546" max="12546" width="4.140625" style="36" customWidth="1"/>
    <col min="12547" max="12547" width="63.140625" style="36" customWidth="1"/>
    <col min="12548" max="12549" width="0" style="36" hidden="1" customWidth="1"/>
    <col min="12550" max="12550" width="32.5703125" style="36" customWidth="1"/>
    <col min="12551" max="12551" width="30.7109375" style="36" customWidth="1"/>
    <col min="12552" max="12552" width="11.7109375" style="36" customWidth="1"/>
    <col min="12553" max="12553" width="11.85546875" style="36" customWidth="1"/>
    <col min="12554" max="12554" width="21.140625" style="36" customWidth="1"/>
    <col min="12555" max="12555" width="12.7109375" style="36" customWidth="1"/>
    <col min="12556" max="12800" width="9.140625" style="36"/>
    <col min="12801" max="12801" width="0" style="36" hidden="1" customWidth="1"/>
    <col min="12802" max="12802" width="4.140625" style="36" customWidth="1"/>
    <col min="12803" max="12803" width="63.140625" style="36" customWidth="1"/>
    <col min="12804" max="12805" width="0" style="36" hidden="1" customWidth="1"/>
    <col min="12806" max="12806" width="32.5703125" style="36" customWidth="1"/>
    <col min="12807" max="12807" width="30.7109375" style="36" customWidth="1"/>
    <col min="12808" max="12808" width="11.7109375" style="36" customWidth="1"/>
    <col min="12809" max="12809" width="11.85546875" style="36" customWidth="1"/>
    <col min="12810" max="12810" width="21.140625" style="36" customWidth="1"/>
    <col min="12811" max="12811" width="12.7109375" style="36" customWidth="1"/>
    <col min="12812" max="13056" width="9.140625" style="36"/>
    <col min="13057" max="13057" width="0" style="36" hidden="1" customWidth="1"/>
    <col min="13058" max="13058" width="4.140625" style="36" customWidth="1"/>
    <col min="13059" max="13059" width="63.140625" style="36" customWidth="1"/>
    <col min="13060" max="13061" width="0" style="36" hidden="1" customWidth="1"/>
    <col min="13062" max="13062" width="32.5703125" style="36" customWidth="1"/>
    <col min="13063" max="13063" width="30.7109375" style="36" customWidth="1"/>
    <col min="13064" max="13064" width="11.7109375" style="36" customWidth="1"/>
    <col min="13065" max="13065" width="11.85546875" style="36" customWidth="1"/>
    <col min="13066" max="13066" width="21.140625" style="36" customWidth="1"/>
    <col min="13067" max="13067" width="12.7109375" style="36" customWidth="1"/>
    <col min="13068" max="13312" width="9.140625" style="36"/>
    <col min="13313" max="13313" width="0" style="36" hidden="1" customWidth="1"/>
    <col min="13314" max="13314" width="4.140625" style="36" customWidth="1"/>
    <col min="13315" max="13315" width="63.140625" style="36" customWidth="1"/>
    <col min="13316" max="13317" width="0" style="36" hidden="1" customWidth="1"/>
    <col min="13318" max="13318" width="32.5703125" style="36" customWidth="1"/>
    <col min="13319" max="13319" width="30.7109375" style="36" customWidth="1"/>
    <col min="13320" max="13320" width="11.7109375" style="36" customWidth="1"/>
    <col min="13321" max="13321" width="11.85546875" style="36" customWidth="1"/>
    <col min="13322" max="13322" width="21.140625" style="36" customWidth="1"/>
    <col min="13323" max="13323" width="12.7109375" style="36" customWidth="1"/>
    <col min="13324" max="13568" width="9.140625" style="36"/>
    <col min="13569" max="13569" width="0" style="36" hidden="1" customWidth="1"/>
    <col min="13570" max="13570" width="4.140625" style="36" customWidth="1"/>
    <col min="13571" max="13571" width="63.140625" style="36" customWidth="1"/>
    <col min="13572" max="13573" width="0" style="36" hidden="1" customWidth="1"/>
    <col min="13574" max="13574" width="32.5703125" style="36" customWidth="1"/>
    <col min="13575" max="13575" width="30.7109375" style="36" customWidth="1"/>
    <col min="13576" max="13576" width="11.7109375" style="36" customWidth="1"/>
    <col min="13577" max="13577" width="11.85546875" style="36" customWidth="1"/>
    <col min="13578" max="13578" width="21.140625" style="36" customWidth="1"/>
    <col min="13579" max="13579" width="12.7109375" style="36" customWidth="1"/>
    <col min="13580" max="13824" width="9.140625" style="36"/>
    <col min="13825" max="13825" width="0" style="36" hidden="1" customWidth="1"/>
    <col min="13826" max="13826" width="4.140625" style="36" customWidth="1"/>
    <col min="13827" max="13827" width="63.140625" style="36" customWidth="1"/>
    <col min="13828" max="13829" width="0" style="36" hidden="1" customWidth="1"/>
    <col min="13830" max="13830" width="32.5703125" style="36" customWidth="1"/>
    <col min="13831" max="13831" width="30.7109375" style="36" customWidth="1"/>
    <col min="13832" max="13832" width="11.7109375" style="36" customWidth="1"/>
    <col min="13833" max="13833" width="11.85546875" style="36" customWidth="1"/>
    <col min="13834" max="13834" width="21.140625" style="36" customWidth="1"/>
    <col min="13835" max="13835" width="12.7109375" style="36" customWidth="1"/>
    <col min="13836" max="14080" width="9.140625" style="36"/>
    <col min="14081" max="14081" width="0" style="36" hidden="1" customWidth="1"/>
    <col min="14082" max="14082" width="4.140625" style="36" customWidth="1"/>
    <col min="14083" max="14083" width="63.140625" style="36" customWidth="1"/>
    <col min="14084" max="14085" width="0" style="36" hidden="1" customWidth="1"/>
    <col min="14086" max="14086" width="32.5703125" style="36" customWidth="1"/>
    <col min="14087" max="14087" width="30.7109375" style="36" customWidth="1"/>
    <col min="14088" max="14088" width="11.7109375" style="36" customWidth="1"/>
    <col min="14089" max="14089" width="11.85546875" style="36" customWidth="1"/>
    <col min="14090" max="14090" width="21.140625" style="36" customWidth="1"/>
    <col min="14091" max="14091" width="12.7109375" style="36" customWidth="1"/>
    <col min="14092" max="14336" width="9.140625" style="36"/>
    <col min="14337" max="14337" width="0" style="36" hidden="1" customWidth="1"/>
    <col min="14338" max="14338" width="4.140625" style="36" customWidth="1"/>
    <col min="14339" max="14339" width="63.140625" style="36" customWidth="1"/>
    <col min="14340" max="14341" width="0" style="36" hidden="1" customWidth="1"/>
    <col min="14342" max="14342" width="32.5703125" style="36" customWidth="1"/>
    <col min="14343" max="14343" width="30.7109375" style="36" customWidth="1"/>
    <col min="14344" max="14344" width="11.7109375" style="36" customWidth="1"/>
    <col min="14345" max="14345" width="11.85546875" style="36" customWidth="1"/>
    <col min="14346" max="14346" width="21.140625" style="36" customWidth="1"/>
    <col min="14347" max="14347" width="12.7109375" style="36" customWidth="1"/>
    <col min="14348" max="14592" width="9.140625" style="36"/>
    <col min="14593" max="14593" width="0" style="36" hidden="1" customWidth="1"/>
    <col min="14594" max="14594" width="4.140625" style="36" customWidth="1"/>
    <col min="14595" max="14595" width="63.140625" style="36" customWidth="1"/>
    <col min="14596" max="14597" width="0" style="36" hidden="1" customWidth="1"/>
    <col min="14598" max="14598" width="32.5703125" style="36" customWidth="1"/>
    <col min="14599" max="14599" width="30.7109375" style="36" customWidth="1"/>
    <col min="14600" max="14600" width="11.7109375" style="36" customWidth="1"/>
    <col min="14601" max="14601" width="11.85546875" style="36" customWidth="1"/>
    <col min="14602" max="14602" width="21.140625" style="36" customWidth="1"/>
    <col min="14603" max="14603" width="12.7109375" style="36" customWidth="1"/>
    <col min="14604" max="14848" width="9.140625" style="36"/>
    <col min="14849" max="14849" width="0" style="36" hidden="1" customWidth="1"/>
    <col min="14850" max="14850" width="4.140625" style="36" customWidth="1"/>
    <col min="14851" max="14851" width="63.140625" style="36" customWidth="1"/>
    <col min="14852" max="14853" width="0" style="36" hidden="1" customWidth="1"/>
    <col min="14854" max="14854" width="32.5703125" style="36" customWidth="1"/>
    <col min="14855" max="14855" width="30.7109375" style="36" customWidth="1"/>
    <col min="14856" max="14856" width="11.7109375" style="36" customWidth="1"/>
    <col min="14857" max="14857" width="11.85546875" style="36" customWidth="1"/>
    <col min="14858" max="14858" width="21.140625" style="36" customWidth="1"/>
    <col min="14859" max="14859" width="12.7109375" style="36" customWidth="1"/>
    <col min="14860" max="15104" width="9.140625" style="36"/>
    <col min="15105" max="15105" width="0" style="36" hidden="1" customWidth="1"/>
    <col min="15106" max="15106" width="4.140625" style="36" customWidth="1"/>
    <col min="15107" max="15107" width="63.140625" style="36" customWidth="1"/>
    <col min="15108" max="15109" width="0" style="36" hidden="1" customWidth="1"/>
    <col min="15110" max="15110" width="32.5703125" style="36" customWidth="1"/>
    <col min="15111" max="15111" width="30.7109375" style="36" customWidth="1"/>
    <col min="15112" max="15112" width="11.7109375" style="36" customWidth="1"/>
    <col min="15113" max="15113" width="11.85546875" style="36" customWidth="1"/>
    <col min="15114" max="15114" width="21.140625" style="36" customWidth="1"/>
    <col min="15115" max="15115" width="12.7109375" style="36" customWidth="1"/>
    <col min="15116" max="15360" width="9.140625" style="36"/>
    <col min="15361" max="15361" width="0" style="36" hidden="1" customWidth="1"/>
    <col min="15362" max="15362" width="4.140625" style="36" customWidth="1"/>
    <col min="15363" max="15363" width="63.140625" style="36" customWidth="1"/>
    <col min="15364" max="15365" width="0" style="36" hidden="1" customWidth="1"/>
    <col min="15366" max="15366" width="32.5703125" style="36" customWidth="1"/>
    <col min="15367" max="15367" width="30.7109375" style="36" customWidth="1"/>
    <col min="15368" max="15368" width="11.7109375" style="36" customWidth="1"/>
    <col min="15369" max="15369" width="11.85546875" style="36" customWidth="1"/>
    <col min="15370" max="15370" width="21.140625" style="36" customWidth="1"/>
    <col min="15371" max="15371" width="12.7109375" style="36" customWidth="1"/>
    <col min="15372" max="15616" width="9.140625" style="36"/>
    <col min="15617" max="15617" width="0" style="36" hidden="1" customWidth="1"/>
    <col min="15618" max="15618" width="4.140625" style="36" customWidth="1"/>
    <col min="15619" max="15619" width="63.140625" style="36" customWidth="1"/>
    <col min="15620" max="15621" width="0" style="36" hidden="1" customWidth="1"/>
    <col min="15622" max="15622" width="32.5703125" style="36" customWidth="1"/>
    <col min="15623" max="15623" width="30.7109375" style="36" customWidth="1"/>
    <col min="15624" max="15624" width="11.7109375" style="36" customWidth="1"/>
    <col min="15625" max="15625" width="11.85546875" style="36" customWidth="1"/>
    <col min="15626" max="15626" width="21.140625" style="36" customWidth="1"/>
    <col min="15627" max="15627" width="12.7109375" style="36" customWidth="1"/>
    <col min="15628" max="15872" width="9.140625" style="36"/>
    <col min="15873" max="15873" width="0" style="36" hidden="1" customWidth="1"/>
    <col min="15874" max="15874" width="4.140625" style="36" customWidth="1"/>
    <col min="15875" max="15875" width="63.140625" style="36" customWidth="1"/>
    <col min="15876" max="15877" width="0" style="36" hidden="1" customWidth="1"/>
    <col min="15878" max="15878" width="32.5703125" style="36" customWidth="1"/>
    <col min="15879" max="15879" width="30.7109375" style="36" customWidth="1"/>
    <col min="15880" max="15880" width="11.7109375" style="36" customWidth="1"/>
    <col min="15881" max="15881" width="11.85546875" style="36" customWidth="1"/>
    <col min="15882" max="15882" width="21.140625" style="36" customWidth="1"/>
    <col min="15883" max="15883" width="12.7109375" style="36" customWidth="1"/>
    <col min="15884" max="16128" width="9.140625" style="36"/>
    <col min="16129" max="16129" width="0" style="36" hidden="1" customWidth="1"/>
    <col min="16130" max="16130" width="4.140625" style="36" customWidth="1"/>
    <col min="16131" max="16131" width="63.140625" style="36" customWidth="1"/>
    <col min="16132" max="16133" width="0" style="36" hidden="1" customWidth="1"/>
    <col min="16134" max="16134" width="32.5703125" style="36" customWidth="1"/>
    <col min="16135" max="16135" width="30.7109375" style="36" customWidth="1"/>
    <col min="16136" max="16136" width="11.7109375" style="36" customWidth="1"/>
    <col min="16137" max="16137" width="11.85546875" style="36" customWidth="1"/>
    <col min="16138" max="16138" width="21.140625" style="36" customWidth="1"/>
    <col min="16139" max="16139" width="12.7109375" style="36" customWidth="1"/>
    <col min="16140" max="16384" width="9.140625" style="36"/>
  </cols>
  <sheetData>
    <row r="1" spans="2:18" hidden="1"/>
    <row r="2" spans="2:18">
      <c r="K2" s="218"/>
      <c r="L2" s="216"/>
      <c r="M2" s="216"/>
      <c r="N2" s="216"/>
      <c r="O2" s="216"/>
    </row>
    <row r="3" spans="2:18">
      <c r="C3" s="256" t="s">
        <v>0</v>
      </c>
      <c r="D3" s="256"/>
      <c r="E3" s="256"/>
      <c r="F3" s="256"/>
      <c r="G3" s="256"/>
      <c r="K3" s="315" t="s">
        <v>164</v>
      </c>
      <c r="L3" s="315"/>
      <c r="M3" s="315"/>
      <c r="N3" s="315"/>
      <c r="O3" s="315"/>
    </row>
    <row r="4" spans="2:18">
      <c r="K4" s="216"/>
      <c r="L4" s="216"/>
      <c r="M4" s="216"/>
      <c r="N4" s="216"/>
      <c r="O4" s="216"/>
    </row>
    <row r="5" spans="2:18">
      <c r="F5" s="257" t="s">
        <v>1</v>
      </c>
      <c r="G5" s="257"/>
      <c r="K5" s="216"/>
      <c r="L5" s="216"/>
      <c r="M5" s="216"/>
      <c r="N5" s="316" t="s">
        <v>1</v>
      </c>
      <c r="O5" s="316"/>
    </row>
    <row r="6" spans="2:18">
      <c r="F6" s="258" t="s">
        <v>2</v>
      </c>
      <c r="G6" s="258"/>
      <c r="K6" s="216"/>
      <c r="L6" s="216"/>
      <c r="M6" s="216"/>
      <c r="N6" s="317" t="s">
        <v>2</v>
      </c>
      <c r="O6" s="317"/>
    </row>
    <row r="7" spans="2:18" ht="19.5" customHeight="1">
      <c r="F7" s="258" t="s">
        <v>3</v>
      </c>
      <c r="G7" s="258"/>
      <c r="K7" s="216"/>
      <c r="L7" s="216"/>
      <c r="M7" s="216"/>
      <c r="N7" s="317" t="s">
        <v>3</v>
      </c>
      <c r="O7" s="317"/>
    </row>
    <row r="8" spans="2:18" ht="17.25" customHeight="1">
      <c r="F8" s="258" t="s">
        <v>4</v>
      </c>
      <c r="G8" s="258"/>
      <c r="J8" s="216"/>
      <c r="K8" s="216"/>
      <c r="L8" s="216"/>
      <c r="M8" s="216"/>
      <c r="N8" s="317" t="s">
        <v>165</v>
      </c>
      <c r="O8" s="317"/>
    </row>
    <row r="9" spans="2:18">
      <c r="J9" s="216"/>
      <c r="K9" s="216"/>
      <c r="L9" s="216"/>
      <c r="M9" s="216"/>
      <c r="N9" s="216"/>
      <c r="O9" s="216"/>
    </row>
    <row r="10" spans="2:18" ht="58.5" customHeight="1">
      <c r="B10" s="255" t="s">
        <v>5</v>
      </c>
      <c r="C10" s="255"/>
      <c r="D10" s="255"/>
      <c r="E10" s="255"/>
      <c r="F10" s="255"/>
      <c r="G10" s="255"/>
      <c r="J10" s="318" t="s">
        <v>166</v>
      </c>
      <c r="K10" s="318"/>
      <c r="L10" s="318"/>
      <c r="M10" s="318"/>
      <c r="N10" s="318"/>
      <c r="O10" s="318"/>
      <c r="P10" s="318"/>
      <c r="Q10" s="318"/>
    </row>
    <row r="11" spans="2:18" ht="42" customHeight="1">
      <c r="B11" s="259" t="s">
        <v>6</v>
      </c>
      <c r="C11" s="260"/>
      <c r="D11" s="260"/>
      <c r="E11" s="260"/>
      <c r="F11" s="260"/>
      <c r="G11" s="261"/>
      <c r="J11" s="319" t="s">
        <v>6</v>
      </c>
      <c r="K11" s="320"/>
      <c r="L11" s="320"/>
      <c r="M11" s="320"/>
      <c r="N11" s="320"/>
      <c r="O11" s="320"/>
      <c r="P11" s="320"/>
      <c r="Q11" s="320"/>
      <c r="R11" s="220" t="s">
        <v>169</v>
      </c>
    </row>
    <row r="12" spans="2:18" ht="7.5" customHeight="1">
      <c r="B12" s="39"/>
      <c r="C12" s="39"/>
      <c r="D12" s="39"/>
      <c r="E12" s="39"/>
      <c r="F12" s="39"/>
      <c r="G12" s="39"/>
      <c r="J12" s="217"/>
      <c r="K12" s="217"/>
      <c r="L12" s="217"/>
      <c r="M12" s="217"/>
      <c r="N12" s="217"/>
      <c r="O12" s="217"/>
    </row>
    <row r="13" spans="2:18" ht="40.5" customHeight="1">
      <c r="B13" s="259" t="s">
        <v>7</v>
      </c>
      <c r="C13" s="260"/>
      <c r="D13" s="260"/>
      <c r="E13" s="260"/>
      <c r="F13" s="260"/>
      <c r="G13" s="261"/>
      <c r="J13" s="319" t="s">
        <v>7</v>
      </c>
      <c r="K13" s="320"/>
      <c r="L13" s="320"/>
      <c r="M13" s="320"/>
      <c r="N13" s="320"/>
      <c r="O13" s="320"/>
      <c r="P13" s="320"/>
      <c r="Q13" s="320"/>
      <c r="R13" s="36" t="s">
        <v>168</v>
      </c>
    </row>
    <row r="14" spans="2:18" ht="8.25" customHeight="1">
      <c r="B14" s="39"/>
      <c r="C14" s="39"/>
      <c r="D14" s="39"/>
      <c r="E14" s="39"/>
      <c r="F14" s="39"/>
      <c r="G14" s="39"/>
      <c r="J14" s="39"/>
      <c r="K14" s="39"/>
      <c r="L14" s="39"/>
      <c r="M14" s="39"/>
      <c r="N14" s="39"/>
      <c r="O14" s="39"/>
    </row>
    <row r="15" spans="2:18" ht="58.5" customHeight="1">
      <c r="B15" s="262" t="s">
        <v>8</v>
      </c>
      <c r="C15" s="262"/>
      <c r="D15" s="262"/>
      <c r="E15" s="262"/>
      <c r="F15" s="262"/>
      <c r="G15" s="262"/>
      <c r="J15" s="321" t="s">
        <v>167</v>
      </c>
      <c r="K15" s="322"/>
      <c r="L15" s="322"/>
      <c r="M15" s="322"/>
      <c r="N15" s="322"/>
      <c r="O15" s="322"/>
      <c r="P15" s="322"/>
      <c r="Q15" s="322"/>
    </row>
    <row r="16" spans="2:18" ht="6" customHeight="1">
      <c r="B16" s="39"/>
      <c r="C16" s="39"/>
      <c r="D16" s="39"/>
      <c r="E16" s="39"/>
      <c r="F16" s="39"/>
      <c r="G16" s="39"/>
    </row>
    <row r="17" spans="2:17" ht="15.75" customHeight="1">
      <c r="B17" s="40"/>
      <c r="C17" s="40"/>
      <c r="D17" s="40"/>
      <c r="E17" s="40"/>
      <c r="F17" s="40"/>
      <c r="G17" s="40"/>
    </row>
    <row r="18" spans="2:17" ht="14.25" customHeight="1">
      <c r="B18" s="39"/>
      <c r="C18" s="39"/>
      <c r="D18" s="39"/>
      <c r="E18" s="39"/>
      <c r="F18" s="39"/>
      <c r="G18" s="39"/>
    </row>
    <row r="19" spans="2:17" ht="14.25" customHeight="1">
      <c r="B19" s="39"/>
      <c r="C19" s="39"/>
      <c r="D19" s="39"/>
      <c r="E19" s="39"/>
      <c r="F19" s="39"/>
      <c r="G19" s="39"/>
    </row>
    <row r="20" spans="2:17" ht="14.25" customHeight="1">
      <c r="B20" s="39"/>
      <c r="C20" s="39"/>
      <c r="D20" s="39"/>
      <c r="E20" s="39"/>
      <c r="F20" s="39"/>
      <c r="G20" s="39"/>
    </row>
    <row r="21" spans="2:17" ht="16.5" customHeight="1" thickBot="1"/>
    <row r="22" spans="2:17" ht="54.75" customHeight="1" thickBot="1">
      <c r="B22" s="249" t="s">
        <v>9</v>
      </c>
      <c r="C22" s="251" t="s">
        <v>10</v>
      </c>
      <c r="D22" s="253" t="s">
        <v>11</v>
      </c>
      <c r="E22" s="253"/>
      <c r="F22" s="254" t="s">
        <v>12</v>
      </c>
      <c r="G22" s="254"/>
      <c r="J22" s="249" t="s">
        <v>9</v>
      </c>
      <c r="K22" s="251" t="s">
        <v>10</v>
      </c>
      <c r="L22" s="253" t="s">
        <v>11</v>
      </c>
      <c r="M22" s="253"/>
      <c r="N22" s="254" t="s">
        <v>12</v>
      </c>
      <c r="O22" s="254"/>
      <c r="P22" s="254" t="s">
        <v>161</v>
      </c>
      <c r="Q22" s="254"/>
    </row>
    <row r="23" spans="2:17" ht="42.75" customHeight="1" thickBot="1">
      <c r="B23" s="250"/>
      <c r="C23" s="252"/>
      <c r="D23" s="41" t="s">
        <v>13</v>
      </c>
      <c r="E23" s="41" t="s">
        <v>14</v>
      </c>
      <c r="F23" s="42" t="s">
        <v>15</v>
      </c>
      <c r="G23" s="42" t="s">
        <v>14</v>
      </c>
      <c r="J23" s="250"/>
      <c r="K23" s="252"/>
      <c r="L23" s="41" t="s">
        <v>13</v>
      </c>
      <c r="M23" s="41" t="s">
        <v>14</v>
      </c>
      <c r="N23" s="42" t="s">
        <v>163</v>
      </c>
      <c r="O23" s="42" t="s">
        <v>14</v>
      </c>
      <c r="P23" s="192" t="s">
        <v>163</v>
      </c>
      <c r="Q23" s="192" t="s">
        <v>14</v>
      </c>
    </row>
    <row r="24" spans="2:17" s="45" customFormat="1" ht="26.25" customHeight="1" thickBot="1">
      <c r="B24" s="43" t="s">
        <v>16</v>
      </c>
      <c r="C24" s="270" t="s">
        <v>17</v>
      </c>
      <c r="D24" s="270"/>
      <c r="E24" s="270"/>
      <c r="F24" s="270"/>
      <c r="G24" s="270"/>
      <c r="H24" s="44"/>
      <c r="I24" s="44"/>
      <c r="J24" s="43" t="s">
        <v>16</v>
      </c>
      <c r="K24" s="276" t="s">
        <v>17</v>
      </c>
      <c r="L24" s="277"/>
      <c r="M24" s="277"/>
      <c r="N24" s="277"/>
      <c r="O24" s="277"/>
      <c r="P24" s="277"/>
      <c r="Q24" s="278"/>
    </row>
    <row r="25" spans="2:17" s="48" customFormat="1" ht="37.5" hidden="1" customHeight="1">
      <c r="B25" s="46"/>
      <c r="C25" s="279" t="s">
        <v>18</v>
      </c>
      <c r="D25" s="280"/>
      <c r="E25" s="280"/>
      <c r="F25" s="280"/>
      <c r="G25" s="280"/>
      <c r="H25" s="47"/>
      <c r="I25" s="47"/>
      <c r="J25" s="46"/>
      <c r="K25" s="279" t="s">
        <v>18</v>
      </c>
      <c r="L25" s="280"/>
      <c r="M25" s="280"/>
      <c r="N25" s="280"/>
      <c r="O25" s="280"/>
    </row>
    <row r="26" spans="2:17" s="48" customFormat="1" ht="77.25" hidden="1" customHeight="1">
      <c r="B26" s="49"/>
      <c r="C26" s="281" t="s">
        <v>19</v>
      </c>
      <c r="D26" s="282"/>
      <c r="E26" s="282"/>
      <c r="F26" s="282"/>
      <c r="G26" s="282"/>
      <c r="H26" s="47"/>
      <c r="I26" s="47"/>
      <c r="J26" s="49"/>
      <c r="K26" s="281" t="s">
        <v>19</v>
      </c>
      <c r="L26" s="282"/>
      <c r="M26" s="282"/>
      <c r="N26" s="282"/>
      <c r="O26" s="282"/>
    </row>
    <row r="27" spans="2:17" s="53" customFormat="1" ht="20.100000000000001" customHeight="1">
      <c r="B27" s="50"/>
      <c r="C27" s="51"/>
      <c r="D27" s="52"/>
      <c r="E27" s="52"/>
      <c r="F27" s="52">
        <v>11</v>
      </c>
      <c r="G27" s="52">
        <v>12</v>
      </c>
      <c r="H27" s="286" t="s">
        <v>20</v>
      </c>
      <c r="I27" s="287"/>
      <c r="J27" s="50"/>
      <c r="K27" s="51"/>
      <c r="L27" s="52"/>
      <c r="M27" s="52"/>
      <c r="N27" s="52">
        <v>11</v>
      </c>
      <c r="O27" s="52">
        <v>12</v>
      </c>
      <c r="P27" s="52">
        <v>11</v>
      </c>
      <c r="Q27" s="52">
        <v>12</v>
      </c>
    </row>
    <row r="28" spans="2:17" ht="17.25" customHeight="1">
      <c r="B28" s="50"/>
      <c r="C28" s="54" t="s">
        <v>21</v>
      </c>
      <c r="D28" s="55">
        <v>19.86</v>
      </c>
      <c r="E28" s="55">
        <f>SUM(E29:E41)</f>
        <v>19.84</v>
      </c>
      <c r="F28" s="56">
        <f>SUM(F29:F41)</f>
        <v>42.060000000000009</v>
      </c>
      <c r="G28" s="56">
        <f>SUM(G29:G41)</f>
        <v>42.060000000000009</v>
      </c>
      <c r="H28" s="44">
        <f>F28/1.18</f>
        <v>35.64406779661018</v>
      </c>
      <c r="I28" s="44">
        <f>G28/1.18</f>
        <v>35.64406779661018</v>
      </c>
      <c r="J28" s="50"/>
      <c r="K28" s="54" t="s">
        <v>21</v>
      </c>
      <c r="L28" s="55">
        <v>19.86</v>
      </c>
      <c r="M28" s="55">
        <f>SUM(M29:M41)</f>
        <v>19.84</v>
      </c>
      <c r="N28" s="56">
        <f>SUM(N29:N41)</f>
        <v>42.060000000000009</v>
      </c>
      <c r="O28" s="56">
        <f>SUM(O29:O41)</f>
        <v>42.060000000000009</v>
      </c>
      <c r="P28" s="56">
        <f>SUM(P29:P42)</f>
        <v>42.449999999999996</v>
      </c>
      <c r="Q28" s="56">
        <f>SUM(Q29:Q42)</f>
        <v>42.449999999999996</v>
      </c>
    </row>
    <row r="29" spans="2:17" ht="25.5">
      <c r="B29" s="57"/>
      <c r="C29" s="58" t="s">
        <v>22</v>
      </c>
      <c r="D29" s="52">
        <v>4.32</v>
      </c>
      <c r="E29" s="52">
        <v>4.32</v>
      </c>
      <c r="F29" s="59">
        <v>7.72</v>
      </c>
      <c r="G29" s="59">
        <v>7.72</v>
      </c>
      <c r="H29" s="44">
        <f t="shared" ref="H29:I95" si="0">F29/1.18</f>
        <v>6.5423728813559325</v>
      </c>
      <c r="I29" s="44">
        <f t="shared" si="0"/>
        <v>6.5423728813559325</v>
      </c>
      <c r="J29" s="57"/>
      <c r="K29" s="58" t="s">
        <v>22</v>
      </c>
      <c r="L29" s="52">
        <v>4.32</v>
      </c>
      <c r="M29" s="52">
        <v>4.32</v>
      </c>
      <c r="N29" s="59">
        <v>7.72</v>
      </c>
      <c r="O29" s="59">
        <v>7.72</v>
      </c>
      <c r="P29" s="59">
        <v>6.49</v>
      </c>
      <c r="Q29" s="59">
        <v>6.49</v>
      </c>
    </row>
    <row r="30" spans="2:17">
      <c r="B30" s="57"/>
      <c r="C30" s="58" t="s">
        <v>23</v>
      </c>
      <c r="D30" s="52"/>
      <c r="E30" s="52"/>
      <c r="F30" s="59"/>
      <c r="G30" s="59"/>
      <c r="H30" s="44"/>
      <c r="I30" s="44"/>
      <c r="J30" s="57"/>
      <c r="K30" s="58" t="s">
        <v>23</v>
      </c>
      <c r="L30" s="52"/>
      <c r="M30" s="52"/>
      <c r="N30" s="59"/>
      <c r="O30" s="59"/>
      <c r="P30" s="59" t="s">
        <v>30</v>
      </c>
      <c r="Q30" s="59" t="s">
        <v>30</v>
      </c>
    </row>
    <row r="31" spans="2:17" ht="25.5">
      <c r="B31" s="57"/>
      <c r="C31" s="58" t="s">
        <v>24</v>
      </c>
      <c r="D31" s="60">
        <v>1.2</v>
      </c>
      <c r="E31" s="60">
        <v>1.2</v>
      </c>
      <c r="F31" s="59">
        <v>3.32</v>
      </c>
      <c r="G31" s="59">
        <v>3.32</v>
      </c>
      <c r="H31" s="44">
        <f t="shared" si="0"/>
        <v>2.8135593220338984</v>
      </c>
      <c r="I31" s="44">
        <f t="shared" si="0"/>
        <v>2.8135593220338984</v>
      </c>
      <c r="J31" s="57"/>
      <c r="K31" s="58" t="s">
        <v>24</v>
      </c>
      <c r="L31" s="60">
        <v>1.2</v>
      </c>
      <c r="M31" s="60">
        <v>1.2</v>
      </c>
      <c r="N31" s="59">
        <v>3.32</v>
      </c>
      <c r="O31" s="59">
        <v>3.32</v>
      </c>
      <c r="P31" s="59">
        <v>3.45</v>
      </c>
      <c r="Q31" s="59">
        <v>3.45</v>
      </c>
    </row>
    <row r="32" spans="2:17" ht="25.5">
      <c r="B32" s="57"/>
      <c r="C32" s="58" t="s">
        <v>25</v>
      </c>
      <c r="D32" s="52">
        <v>1.69</v>
      </c>
      <c r="E32" s="52">
        <v>1.69</v>
      </c>
      <c r="F32" s="59">
        <v>4.78</v>
      </c>
      <c r="G32" s="59">
        <v>4.78</v>
      </c>
      <c r="H32" s="44">
        <f t="shared" si="0"/>
        <v>4.0508474576271194</v>
      </c>
      <c r="I32" s="44">
        <f t="shared" si="0"/>
        <v>4.0508474576271194</v>
      </c>
      <c r="J32" s="57"/>
      <c r="K32" s="58" t="s">
        <v>25</v>
      </c>
      <c r="L32" s="52">
        <v>1.69</v>
      </c>
      <c r="M32" s="52">
        <v>1.69</v>
      </c>
      <c r="N32" s="59">
        <v>4.78</v>
      </c>
      <c r="O32" s="59">
        <v>4.78</v>
      </c>
      <c r="P32" s="59">
        <v>4.54</v>
      </c>
      <c r="Q32" s="59">
        <v>4.54</v>
      </c>
    </row>
    <row r="33" spans="2:17" ht="12.95" customHeight="1">
      <c r="B33" s="57"/>
      <c r="C33" s="58" t="s">
        <v>26</v>
      </c>
      <c r="D33" s="52">
        <v>1.45</v>
      </c>
      <c r="E33" s="52">
        <v>1.45</v>
      </c>
      <c r="F33" s="59">
        <v>3.53</v>
      </c>
      <c r="G33" s="59">
        <v>3.53</v>
      </c>
      <c r="H33" s="44">
        <f t="shared" si="0"/>
        <v>2.9915254237288136</v>
      </c>
      <c r="I33" s="44">
        <f t="shared" si="0"/>
        <v>2.9915254237288136</v>
      </c>
      <c r="J33" s="57"/>
      <c r="K33" s="58" t="s">
        <v>26</v>
      </c>
      <c r="L33" s="52">
        <v>1.45</v>
      </c>
      <c r="M33" s="52">
        <v>1.45</v>
      </c>
      <c r="N33" s="59">
        <v>3.53</v>
      </c>
      <c r="O33" s="59">
        <v>3.53</v>
      </c>
      <c r="P33" s="59">
        <v>3.33</v>
      </c>
      <c r="Q33" s="59">
        <v>3.33</v>
      </c>
    </row>
    <row r="34" spans="2:17" ht="12.95" customHeight="1">
      <c r="B34" s="57"/>
      <c r="C34" s="58" t="s">
        <v>27</v>
      </c>
      <c r="D34" s="52">
        <v>7.15</v>
      </c>
      <c r="E34" s="52">
        <v>7.15</v>
      </c>
      <c r="F34" s="59">
        <v>11.09</v>
      </c>
      <c r="G34" s="59">
        <v>11.09</v>
      </c>
      <c r="H34" s="44">
        <f t="shared" si="0"/>
        <v>9.398305084745763</v>
      </c>
      <c r="I34" s="44">
        <f t="shared" si="0"/>
        <v>9.398305084745763</v>
      </c>
      <c r="J34" s="57"/>
      <c r="K34" s="58" t="s">
        <v>27</v>
      </c>
      <c r="L34" s="52">
        <v>7.15</v>
      </c>
      <c r="M34" s="52">
        <v>7.15</v>
      </c>
      <c r="N34" s="59">
        <v>11.09</v>
      </c>
      <c r="O34" s="59">
        <v>11.09</v>
      </c>
      <c r="P34" s="59">
        <v>10.62</v>
      </c>
      <c r="Q34" s="59">
        <v>10.62</v>
      </c>
    </row>
    <row r="35" spans="2:17">
      <c r="B35" s="57"/>
      <c r="C35" s="58" t="s">
        <v>28</v>
      </c>
      <c r="D35" s="52">
        <v>0.97</v>
      </c>
      <c r="E35" s="52">
        <v>0.97</v>
      </c>
      <c r="F35" s="59">
        <v>2.04</v>
      </c>
      <c r="G35" s="59">
        <v>2.04</v>
      </c>
      <c r="H35" s="44">
        <f t="shared" si="0"/>
        <v>1.728813559322034</v>
      </c>
      <c r="I35" s="44">
        <f t="shared" si="0"/>
        <v>1.728813559322034</v>
      </c>
      <c r="J35" s="57"/>
      <c r="K35" s="58" t="s">
        <v>28</v>
      </c>
      <c r="L35" s="52">
        <v>0.97</v>
      </c>
      <c r="M35" s="52">
        <v>0.97</v>
      </c>
      <c r="N35" s="59">
        <v>2.04</v>
      </c>
      <c r="O35" s="59">
        <v>2.04</v>
      </c>
      <c r="P35" s="59">
        <v>2.79</v>
      </c>
      <c r="Q35" s="59">
        <v>2.79</v>
      </c>
    </row>
    <row r="36" spans="2:17" ht="25.5">
      <c r="B36" s="57"/>
      <c r="C36" s="61" t="s">
        <v>29</v>
      </c>
      <c r="D36" s="52">
        <v>0.02</v>
      </c>
      <c r="E36" s="52" t="s">
        <v>30</v>
      </c>
      <c r="F36" s="59">
        <v>0.26</v>
      </c>
      <c r="G36" s="59" t="s">
        <v>30</v>
      </c>
      <c r="H36" s="44">
        <f t="shared" si="0"/>
        <v>0.22033898305084748</v>
      </c>
      <c r="I36" s="44"/>
      <c r="J36" s="57"/>
      <c r="K36" s="61" t="s">
        <v>29</v>
      </c>
      <c r="L36" s="52">
        <v>0.02</v>
      </c>
      <c r="M36" s="52" t="s">
        <v>30</v>
      </c>
      <c r="N36" s="59">
        <v>0.26</v>
      </c>
      <c r="O36" s="59" t="s">
        <v>30</v>
      </c>
      <c r="P36" s="59">
        <v>0.26</v>
      </c>
      <c r="Q36" s="59" t="s">
        <v>30</v>
      </c>
    </row>
    <row r="37" spans="2:17" ht="25.5">
      <c r="B37" s="57"/>
      <c r="C37" s="58" t="s">
        <v>31</v>
      </c>
      <c r="D37" s="60" t="s">
        <v>30</v>
      </c>
      <c r="E37" s="52" t="s">
        <v>30</v>
      </c>
      <c r="F37" s="59" t="s">
        <v>30</v>
      </c>
      <c r="G37" s="59">
        <v>0.26</v>
      </c>
      <c r="H37" s="44"/>
      <c r="I37" s="44">
        <f t="shared" si="0"/>
        <v>0.22033898305084748</v>
      </c>
      <c r="J37" s="57"/>
      <c r="K37" s="58" t="s">
        <v>31</v>
      </c>
      <c r="L37" s="60" t="s">
        <v>30</v>
      </c>
      <c r="M37" s="52" t="s">
        <v>30</v>
      </c>
      <c r="N37" s="59" t="s">
        <v>30</v>
      </c>
      <c r="O37" s="59">
        <v>0.26</v>
      </c>
      <c r="P37" s="59" t="s">
        <v>30</v>
      </c>
      <c r="Q37" s="59">
        <v>0.26</v>
      </c>
    </row>
    <row r="38" spans="2:17" ht="12.95" customHeight="1">
      <c r="B38" s="57"/>
      <c r="C38" s="58" t="s">
        <v>32</v>
      </c>
      <c r="D38" s="52">
        <v>0.84</v>
      </c>
      <c r="E38" s="60">
        <v>0.84</v>
      </c>
      <c r="F38" s="59">
        <v>5.16</v>
      </c>
      <c r="G38" s="59">
        <v>5.16</v>
      </c>
      <c r="H38" s="44">
        <f t="shared" si="0"/>
        <v>4.3728813559322042</v>
      </c>
      <c r="I38" s="44">
        <f t="shared" si="0"/>
        <v>4.3728813559322042</v>
      </c>
      <c r="J38" s="57"/>
      <c r="K38" s="58" t="s">
        <v>32</v>
      </c>
      <c r="L38" s="52">
        <v>0.84</v>
      </c>
      <c r="M38" s="60">
        <v>0.84</v>
      </c>
      <c r="N38" s="59">
        <v>5.16</v>
      </c>
      <c r="O38" s="59">
        <v>5.16</v>
      </c>
      <c r="P38" s="59">
        <v>5.16</v>
      </c>
      <c r="Q38" s="59">
        <v>5.16</v>
      </c>
    </row>
    <row r="39" spans="2:17" ht="15" customHeight="1">
      <c r="B39" s="57"/>
      <c r="C39" s="58" t="s">
        <v>33</v>
      </c>
      <c r="D39" s="52">
        <v>2.2200000000000002</v>
      </c>
      <c r="E39" s="60">
        <v>2.2200000000000002</v>
      </c>
      <c r="F39" s="59">
        <v>3.14</v>
      </c>
      <c r="G39" s="59">
        <v>3.14</v>
      </c>
      <c r="H39" s="44">
        <f t="shared" si="0"/>
        <v>2.6610169491525428</v>
      </c>
      <c r="I39" s="44">
        <f t="shared" si="0"/>
        <v>2.6610169491525428</v>
      </c>
      <c r="J39" s="57"/>
      <c r="K39" s="58" t="s">
        <v>33</v>
      </c>
      <c r="L39" s="52">
        <v>2.2200000000000002</v>
      </c>
      <c r="M39" s="60">
        <v>2.2200000000000002</v>
      </c>
      <c r="N39" s="59">
        <v>3.14</v>
      </c>
      <c r="O39" s="59">
        <v>3.14</v>
      </c>
      <c r="P39" s="59">
        <v>3.14</v>
      </c>
      <c r="Q39" s="59">
        <v>3.14</v>
      </c>
    </row>
    <row r="40" spans="2:17" ht="25.5">
      <c r="B40" s="57"/>
      <c r="C40" s="58" t="s">
        <v>34</v>
      </c>
      <c r="D40" s="52" t="s">
        <v>30</v>
      </c>
      <c r="E40" s="60" t="s">
        <v>30</v>
      </c>
      <c r="F40" s="59">
        <v>1.02</v>
      </c>
      <c r="G40" s="59">
        <v>1.02</v>
      </c>
      <c r="H40" s="44">
        <f t="shared" si="0"/>
        <v>0.86440677966101698</v>
      </c>
      <c r="I40" s="44">
        <f t="shared" si="0"/>
        <v>0.86440677966101698</v>
      </c>
      <c r="J40" s="57"/>
      <c r="K40" s="58" t="s">
        <v>34</v>
      </c>
      <c r="L40" s="52" t="s">
        <v>30</v>
      </c>
      <c r="M40" s="60" t="s">
        <v>30</v>
      </c>
      <c r="N40" s="59">
        <v>1.02</v>
      </c>
      <c r="O40" s="59">
        <v>1.02</v>
      </c>
      <c r="P40" s="59">
        <v>0.98</v>
      </c>
      <c r="Q40" s="59">
        <v>0.98</v>
      </c>
    </row>
    <row r="41" spans="2:17" ht="15" customHeight="1">
      <c r="B41" s="57"/>
      <c r="C41" s="58" t="s">
        <v>35</v>
      </c>
      <c r="D41" s="52" t="s">
        <v>30</v>
      </c>
      <c r="E41" s="60" t="s">
        <v>30</v>
      </c>
      <c r="F41" s="59"/>
      <c r="G41" s="62"/>
      <c r="H41" s="44"/>
      <c r="I41" s="44"/>
      <c r="J41" s="57"/>
      <c r="K41" s="58" t="s">
        <v>35</v>
      </c>
      <c r="L41" s="52" t="s">
        <v>30</v>
      </c>
      <c r="M41" s="60" t="s">
        <v>30</v>
      </c>
      <c r="N41" s="59"/>
      <c r="O41" s="62"/>
      <c r="P41" s="59" t="s">
        <v>30</v>
      </c>
      <c r="Q41" s="59" t="s">
        <v>30</v>
      </c>
    </row>
    <row r="42" spans="2:17" ht="12.95" customHeight="1">
      <c r="B42" s="57"/>
      <c r="C42" s="58"/>
      <c r="D42" s="52"/>
      <c r="E42" s="60"/>
      <c r="F42" s="59"/>
      <c r="G42" s="62"/>
      <c r="H42" s="44"/>
      <c r="I42" s="44"/>
      <c r="J42" s="57"/>
      <c r="K42" s="58" t="s">
        <v>162</v>
      </c>
      <c r="L42" s="52"/>
      <c r="M42" s="60"/>
      <c r="N42" s="59"/>
      <c r="O42" s="62"/>
      <c r="P42" s="59">
        <v>1.69</v>
      </c>
      <c r="Q42" s="59">
        <v>1.69</v>
      </c>
    </row>
    <row r="43" spans="2:17" ht="12.95" customHeight="1">
      <c r="B43" s="50"/>
      <c r="C43" s="63"/>
      <c r="D43" s="64"/>
      <c r="E43" s="64"/>
      <c r="F43" s="65"/>
      <c r="G43" s="65"/>
      <c r="H43" s="44"/>
      <c r="I43" s="44"/>
      <c r="J43" s="50"/>
      <c r="K43" s="63"/>
      <c r="L43" s="64"/>
      <c r="M43" s="64"/>
      <c r="N43" s="65"/>
      <c r="O43" s="65"/>
      <c r="P43" s="65"/>
      <c r="Q43" s="65"/>
    </row>
    <row r="44" spans="2:17" ht="12.95" customHeight="1">
      <c r="B44" s="57"/>
      <c r="C44" s="61" t="s">
        <v>36</v>
      </c>
      <c r="D44" s="52"/>
      <c r="E44" s="52"/>
      <c r="F44" s="57">
        <v>7.3</v>
      </c>
      <c r="G44" s="57">
        <v>7.3</v>
      </c>
      <c r="H44" s="44">
        <f t="shared" si="0"/>
        <v>6.1864406779661021</v>
      </c>
      <c r="I44" s="44">
        <f t="shared" si="0"/>
        <v>6.1864406779661021</v>
      </c>
      <c r="J44" s="57"/>
      <c r="K44" s="61" t="s">
        <v>36</v>
      </c>
      <c r="L44" s="52"/>
      <c r="M44" s="52"/>
      <c r="N44" s="57">
        <v>7.3</v>
      </c>
      <c r="O44" s="57">
        <v>7.3</v>
      </c>
      <c r="P44" s="57">
        <v>7.8</v>
      </c>
      <c r="Q44" s="57">
        <v>7.8</v>
      </c>
    </row>
    <row r="45" spans="2:17" ht="12.95" customHeight="1" thickBot="1">
      <c r="B45" s="57"/>
      <c r="C45" s="61" t="s">
        <v>37</v>
      </c>
      <c r="D45" s="60"/>
      <c r="E45" s="60"/>
      <c r="F45" s="66">
        <v>7.27</v>
      </c>
      <c r="G45" s="66">
        <v>7.06</v>
      </c>
      <c r="H45" s="44">
        <f t="shared" si="0"/>
        <v>6.1610169491525424</v>
      </c>
      <c r="I45" s="44">
        <f t="shared" si="0"/>
        <v>5.9830508474576272</v>
      </c>
      <c r="J45" s="171"/>
      <c r="K45" s="195" t="s">
        <v>37</v>
      </c>
      <c r="L45" s="196"/>
      <c r="M45" s="196"/>
      <c r="N45" s="197">
        <v>7.27</v>
      </c>
      <c r="O45" s="197">
        <v>7.06</v>
      </c>
      <c r="P45" s="209"/>
      <c r="Q45" s="197"/>
    </row>
    <row r="46" spans="2:17" ht="12.95" customHeight="1" thickBot="1">
      <c r="B46" s="269"/>
      <c r="C46" s="269"/>
      <c r="D46" s="269"/>
      <c r="E46" s="269"/>
      <c r="F46" s="269"/>
      <c r="G46" s="269"/>
      <c r="H46" s="44"/>
      <c r="I46" s="44"/>
      <c r="J46" s="283"/>
      <c r="K46" s="284"/>
      <c r="L46" s="284"/>
      <c r="M46" s="284"/>
      <c r="N46" s="284"/>
      <c r="O46" s="284"/>
      <c r="P46" s="284"/>
      <c r="Q46" s="285"/>
    </row>
    <row r="47" spans="2:17" s="45" customFormat="1" ht="29.25" customHeight="1" thickBot="1">
      <c r="B47" s="43" t="s">
        <v>38</v>
      </c>
      <c r="C47" s="270" t="s">
        <v>39</v>
      </c>
      <c r="D47" s="270"/>
      <c r="E47" s="270"/>
      <c r="F47" s="270"/>
      <c r="G47" s="270"/>
      <c r="H47" s="44"/>
      <c r="I47" s="44"/>
      <c r="J47" s="43" t="s">
        <v>38</v>
      </c>
      <c r="K47" s="276" t="s">
        <v>39</v>
      </c>
      <c r="L47" s="277"/>
      <c r="M47" s="277"/>
      <c r="N47" s="277"/>
      <c r="O47" s="277"/>
      <c r="P47" s="277"/>
      <c r="Q47" s="278"/>
    </row>
    <row r="48" spans="2:17" s="69" customFormat="1" ht="75.75" hidden="1" customHeight="1">
      <c r="B48" s="67"/>
      <c r="C48" s="263" t="s">
        <v>40</v>
      </c>
      <c r="D48" s="275"/>
      <c r="E48" s="275"/>
      <c r="F48" s="275"/>
      <c r="G48" s="275"/>
      <c r="H48" s="68"/>
      <c r="I48" s="68"/>
      <c r="J48" s="67"/>
      <c r="K48" s="263" t="s">
        <v>40</v>
      </c>
      <c r="L48" s="275"/>
      <c r="M48" s="275"/>
      <c r="N48" s="275"/>
      <c r="O48" s="275"/>
    </row>
    <row r="49" spans="2:17" s="69" customFormat="1" ht="51.75" hidden="1" customHeight="1">
      <c r="B49" s="55"/>
      <c r="C49" s="265" t="s">
        <v>41</v>
      </c>
      <c r="D49" s="288"/>
      <c r="E49" s="288"/>
      <c r="F49" s="288"/>
      <c r="G49" s="288"/>
      <c r="H49" s="68"/>
      <c r="I49" s="68"/>
      <c r="J49" s="55"/>
      <c r="K49" s="265" t="s">
        <v>41</v>
      </c>
      <c r="L49" s="288"/>
      <c r="M49" s="288"/>
      <c r="N49" s="288"/>
      <c r="O49" s="288"/>
    </row>
    <row r="50" spans="2:17" s="73" customFormat="1" ht="20.100000000000001" customHeight="1">
      <c r="B50" s="70"/>
      <c r="C50" s="71"/>
      <c r="D50" s="72"/>
      <c r="E50" s="72"/>
      <c r="F50" s="72">
        <v>21</v>
      </c>
      <c r="G50" s="72">
        <v>22</v>
      </c>
      <c r="H50" s="44"/>
      <c r="I50" s="44"/>
      <c r="J50" s="70"/>
      <c r="K50" s="71"/>
      <c r="L50" s="72"/>
      <c r="M50" s="72"/>
      <c r="N50" s="72">
        <v>21</v>
      </c>
      <c r="O50" s="72">
        <v>22</v>
      </c>
      <c r="P50" s="72">
        <v>21</v>
      </c>
      <c r="Q50" s="72">
        <v>22</v>
      </c>
    </row>
    <row r="51" spans="2:17" ht="20.100000000000001" customHeight="1">
      <c r="B51" s="50"/>
      <c r="C51" s="54" t="s">
        <v>21</v>
      </c>
      <c r="D51" s="64">
        <v>19.86</v>
      </c>
      <c r="E51" s="64">
        <f>SUM(E52:E63)</f>
        <v>19.84</v>
      </c>
      <c r="F51" s="65">
        <f>SUM(F52:F63)</f>
        <v>41.040000000000006</v>
      </c>
      <c r="G51" s="65">
        <f>SUM(G52:G63)</f>
        <v>41.040000000000006</v>
      </c>
      <c r="H51" s="44">
        <f t="shared" si="0"/>
        <v>34.779661016949163</v>
      </c>
      <c r="I51" s="44">
        <f t="shared" si="0"/>
        <v>34.779661016949163</v>
      </c>
      <c r="J51" s="50"/>
      <c r="K51" s="54" t="s">
        <v>21</v>
      </c>
      <c r="L51" s="64">
        <v>19.86</v>
      </c>
      <c r="M51" s="64">
        <f>SUM(M52:M63)</f>
        <v>19.84</v>
      </c>
      <c r="N51" s="65">
        <f>SUM(N52:N63)</f>
        <v>41.040000000000006</v>
      </c>
      <c r="O51" s="65">
        <f>SUM(O52:O63)</f>
        <v>41.040000000000006</v>
      </c>
      <c r="P51" s="65">
        <f>SUM(P52:P64)</f>
        <v>41.47</v>
      </c>
      <c r="Q51" s="65">
        <f>SUM(Q52:Q64)</f>
        <v>41.47</v>
      </c>
    </row>
    <row r="52" spans="2:17" ht="25.5">
      <c r="B52" s="57"/>
      <c r="C52" s="58" t="s">
        <v>22</v>
      </c>
      <c r="D52" s="52">
        <v>4.32</v>
      </c>
      <c r="E52" s="52">
        <v>4.32</v>
      </c>
      <c r="F52" s="59">
        <v>7.72</v>
      </c>
      <c r="G52" s="59">
        <v>7.72</v>
      </c>
      <c r="H52" s="44">
        <f t="shared" si="0"/>
        <v>6.5423728813559325</v>
      </c>
      <c r="I52" s="44">
        <f t="shared" si="0"/>
        <v>6.5423728813559325</v>
      </c>
      <c r="J52" s="57"/>
      <c r="K52" s="58" t="s">
        <v>22</v>
      </c>
      <c r="L52" s="52">
        <v>4.32</v>
      </c>
      <c r="M52" s="52">
        <v>4.32</v>
      </c>
      <c r="N52" s="59">
        <v>7.72</v>
      </c>
      <c r="O52" s="59">
        <v>7.72</v>
      </c>
      <c r="P52" s="59">
        <v>6.49</v>
      </c>
      <c r="Q52" s="59">
        <v>6.49</v>
      </c>
    </row>
    <row r="53" spans="2:17">
      <c r="B53" s="57"/>
      <c r="C53" s="58" t="s">
        <v>23</v>
      </c>
      <c r="D53" s="52"/>
      <c r="E53" s="52"/>
      <c r="F53" s="59"/>
      <c r="G53" s="59"/>
      <c r="H53" s="44"/>
      <c r="I53" s="44"/>
      <c r="J53" s="57"/>
      <c r="K53" s="58" t="s">
        <v>23</v>
      </c>
      <c r="L53" s="52"/>
      <c r="M53" s="52"/>
      <c r="N53" s="59"/>
      <c r="O53" s="59"/>
      <c r="P53" s="59"/>
      <c r="Q53" s="59"/>
    </row>
    <row r="54" spans="2:17" ht="25.5">
      <c r="B54" s="57"/>
      <c r="C54" s="58" t="s">
        <v>24</v>
      </c>
      <c r="D54" s="60">
        <v>1.2</v>
      </c>
      <c r="E54" s="60">
        <v>1.2</v>
      </c>
      <c r="F54" s="59">
        <v>3.32</v>
      </c>
      <c r="G54" s="59">
        <v>3.32</v>
      </c>
      <c r="H54" s="44">
        <f t="shared" si="0"/>
        <v>2.8135593220338984</v>
      </c>
      <c r="I54" s="44">
        <f t="shared" si="0"/>
        <v>2.8135593220338984</v>
      </c>
      <c r="J54" s="57"/>
      <c r="K54" s="58" t="s">
        <v>24</v>
      </c>
      <c r="L54" s="60">
        <v>1.2</v>
      </c>
      <c r="M54" s="60">
        <v>1.2</v>
      </c>
      <c r="N54" s="59">
        <v>3.32</v>
      </c>
      <c r="O54" s="59">
        <v>3.32</v>
      </c>
      <c r="P54" s="59">
        <v>3.45</v>
      </c>
      <c r="Q54" s="59">
        <v>3.45</v>
      </c>
    </row>
    <row r="55" spans="2:17" ht="25.5">
      <c r="B55" s="57"/>
      <c r="C55" s="58" t="s">
        <v>25</v>
      </c>
      <c r="D55" s="52">
        <v>1.69</v>
      </c>
      <c r="E55" s="52">
        <v>1.69</v>
      </c>
      <c r="F55" s="59">
        <v>4.78</v>
      </c>
      <c r="G55" s="59">
        <v>4.78</v>
      </c>
      <c r="H55" s="44">
        <f t="shared" si="0"/>
        <v>4.0508474576271194</v>
      </c>
      <c r="I55" s="44">
        <f t="shared" si="0"/>
        <v>4.0508474576271194</v>
      </c>
      <c r="J55" s="57"/>
      <c r="K55" s="58" t="s">
        <v>25</v>
      </c>
      <c r="L55" s="52">
        <v>1.69</v>
      </c>
      <c r="M55" s="52">
        <v>1.69</v>
      </c>
      <c r="N55" s="59">
        <v>4.78</v>
      </c>
      <c r="O55" s="59">
        <v>4.78</v>
      </c>
      <c r="P55" s="59">
        <v>4.54</v>
      </c>
      <c r="Q55" s="59">
        <v>4.54</v>
      </c>
    </row>
    <row r="56" spans="2:17" ht="12.95" customHeight="1">
      <c r="B56" s="57"/>
      <c r="C56" s="58" t="s">
        <v>26</v>
      </c>
      <c r="D56" s="52">
        <v>1.45</v>
      </c>
      <c r="E56" s="52">
        <v>1.45</v>
      </c>
      <c r="F56" s="59">
        <v>3.53</v>
      </c>
      <c r="G56" s="59">
        <v>3.53</v>
      </c>
      <c r="H56" s="44">
        <f t="shared" si="0"/>
        <v>2.9915254237288136</v>
      </c>
      <c r="I56" s="44">
        <f t="shared" si="0"/>
        <v>2.9915254237288136</v>
      </c>
      <c r="J56" s="57"/>
      <c r="K56" s="58" t="s">
        <v>26</v>
      </c>
      <c r="L56" s="52">
        <v>1.45</v>
      </c>
      <c r="M56" s="52">
        <v>1.45</v>
      </c>
      <c r="N56" s="59">
        <v>3.53</v>
      </c>
      <c r="O56" s="59">
        <v>3.53</v>
      </c>
      <c r="P56" s="59">
        <v>3.33</v>
      </c>
      <c r="Q56" s="59">
        <v>3.33</v>
      </c>
    </row>
    <row r="57" spans="2:17" ht="12.95" customHeight="1">
      <c r="B57" s="57"/>
      <c r="C57" s="58" t="s">
        <v>27</v>
      </c>
      <c r="D57" s="52">
        <v>7.15</v>
      </c>
      <c r="E57" s="52">
        <v>7.15</v>
      </c>
      <c r="F57" s="59">
        <v>11.09</v>
      </c>
      <c r="G57" s="59">
        <v>11.09</v>
      </c>
      <c r="H57" s="44">
        <f t="shared" si="0"/>
        <v>9.398305084745763</v>
      </c>
      <c r="I57" s="44">
        <f t="shared" si="0"/>
        <v>9.398305084745763</v>
      </c>
      <c r="J57" s="57"/>
      <c r="K57" s="58" t="s">
        <v>27</v>
      </c>
      <c r="L57" s="52">
        <v>7.15</v>
      </c>
      <c r="M57" s="52">
        <v>7.15</v>
      </c>
      <c r="N57" s="59">
        <v>11.09</v>
      </c>
      <c r="O57" s="59">
        <v>11.09</v>
      </c>
      <c r="P57" s="59">
        <v>10.62</v>
      </c>
      <c r="Q57" s="59">
        <v>10.62</v>
      </c>
    </row>
    <row r="58" spans="2:17">
      <c r="B58" s="57"/>
      <c r="C58" s="58" t="s">
        <v>28</v>
      </c>
      <c r="D58" s="52">
        <v>0.97</v>
      </c>
      <c r="E58" s="52">
        <v>0.97</v>
      </c>
      <c r="F58" s="59">
        <v>2.04</v>
      </c>
      <c r="G58" s="59">
        <v>2.04</v>
      </c>
      <c r="H58" s="44">
        <f t="shared" si="0"/>
        <v>1.728813559322034</v>
      </c>
      <c r="I58" s="44">
        <f t="shared" si="0"/>
        <v>1.728813559322034</v>
      </c>
      <c r="J58" s="57"/>
      <c r="K58" s="58" t="s">
        <v>28</v>
      </c>
      <c r="L58" s="52">
        <v>0.97</v>
      </c>
      <c r="M58" s="52">
        <v>0.97</v>
      </c>
      <c r="N58" s="59">
        <v>2.04</v>
      </c>
      <c r="O58" s="59">
        <v>2.04</v>
      </c>
      <c r="P58" s="59">
        <v>2.79</v>
      </c>
      <c r="Q58" s="59">
        <v>2.79</v>
      </c>
    </row>
    <row r="59" spans="2:17" ht="25.5">
      <c r="B59" s="57"/>
      <c r="C59" s="61" t="s">
        <v>29</v>
      </c>
      <c r="D59" s="52">
        <v>0.02</v>
      </c>
      <c r="E59" s="52" t="s">
        <v>30</v>
      </c>
      <c r="F59" s="59">
        <v>0.26</v>
      </c>
      <c r="G59" s="59" t="s">
        <v>30</v>
      </c>
      <c r="H59" s="44">
        <f t="shared" si="0"/>
        <v>0.22033898305084748</v>
      </c>
      <c r="I59" s="44"/>
      <c r="J59" s="57"/>
      <c r="K59" s="61" t="s">
        <v>29</v>
      </c>
      <c r="L59" s="52">
        <v>0.02</v>
      </c>
      <c r="M59" s="52" t="s">
        <v>30</v>
      </c>
      <c r="N59" s="59">
        <v>0.26</v>
      </c>
      <c r="O59" s="59" t="s">
        <v>30</v>
      </c>
      <c r="P59" s="59">
        <v>0.26</v>
      </c>
      <c r="Q59" s="59" t="s">
        <v>30</v>
      </c>
    </row>
    <row r="60" spans="2:17" ht="25.5">
      <c r="B60" s="57"/>
      <c r="C60" s="58" t="s">
        <v>31</v>
      </c>
      <c r="D60" s="52" t="s">
        <v>30</v>
      </c>
      <c r="E60" s="52" t="s">
        <v>30</v>
      </c>
      <c r="F60" s="59" t="s">
        <v>30</v>
      </c>
      <c r="G60" s="59">
        <v>0.26</v>
      </c>
      <c r="H60" s="44"/>
      <c r="I60" s="44">
        <f t="shared" si="0"/>
        <v>0.22033898305084748</v>
      </c>
      <c r="J60" s="57"/>
      <c r="K60" s="58" t="s">
        <v>31</v>
      </c>
      <c r="L60" s="52" t="s">
        <v>30</v>
      </c>
      <c r="M60" s="52" t="s">
        <v>30</v>
      </c>
      <c r="N60" s="59" t="s">
        <v>30</v>
      </c>
      <c r="O60" s="59">
        <v>0.26</v>
      </c>
      <c r="P60" s="59" t="s">
        <v>30</v>
      </c>
      <c r="Q60" s="59">
        <v>0.26</v>
      </c>
    </row>
    <row r="61" spans="2:17" ht="12.95" customHeight="1">
      <c r="B61" s="57"/>
      <c r="C61" s="58" t="s">
        <v>32</v>
      </c>
      <c r="D61" s="52">
        <v>0.84</v>
      </c>
      <c r="E61" s="60">
        <v>0.84</v>
      </c>
      <c r="F61" s="59">
        <v>5.16</v>
      </c>
      <c r="G61" s="59">
        <v>5.16</v>
      </c>
      <c r="H61" s="44">
        <f t="shared" si="0"/>
        <v>4.3728813559322042</v>
      </c>
      <c r="I61" s="44">
        <f t="shared" si="0"/>
        <v>4.3728813559322042</v>
      </c>
      <c r="J61" s="57"/>
      <c r="K61" s="58" t="s">
        <v>32</v>
      </c>
      <c r="L61" s="52">
        <v>0.84</v>
      </c>
      <c r="M61" s="60">
        <v>0.84</v>
      </c>
      <c r="N61" s="59">
        <v>5.16</v>
      </c>
      <c r="O61" s="59">
        <v>5.16</v>
      </c>
      <c r="P61" s="59">
        <v>5.16</v>
      </c>
      <c r="Q61" s="59">
        <v>5.16</v>
      </c>
    </row>
    <row r="62" spans="2:17" ht="12.95" customHeight="1">
      <c r="B62" s="57"/>
      <c r="C62" s="58" t="s">
        <v>33</v>
      </c>
      <c r="D62" s="52">
        <v>2.2200000000000002</v>
      </c>
      <c r="E62" s="60">
        <v>2.2200000000000002</v>
      </c>
      <c r="F62" s="59">
        <v>3.14</v>
      </c>
      <c r="G62" s="59">
        <v>3.14</v>
      </c>
      <c r="H62" s="44">
        <f t="shared" si="0"/>
        <v>2.6610169491525428</v>
      </c>
      <c r="I62" s="44">
        <f t="shared" si="0"/>
        <v>2.6610169491525428</v>
      </c>
      <c r="J62" s="57"/>
      <c r="K62" s="58" t="s">
        <v>33</v>
      </c>
      <c r="L62" s="52">
        <v>2.2200000000000002</v>
      </c>
      <c r="M62" s="60">
        <v>2.2200000000000002</v>
      </c>
      <c r="N62" s="59">
        <v>3.14</v>
      </c>
      <c r="O62" s="59">
        <v>3.14</v>
      </c>
      <c r="P62" s="59">
        <v>3.14</v>
      </c>
      <c r="Q62" s="59">
        <v>3.14</v>
      </c>
    </row>
    <row r="63" spans="2:17">
      <c r="B63" s="57"/>
      <c r="C63" s="58" t="s">
        <v>35</v>
      </c>
      <c r="D63" s="52" t="s">
        <v>30</v>
      </c>
      <c r="E63" s="60" t="s">
        <v>30</v>
      </c>
      <c r="F63" s="66"/>
      <c r="G63" s="66"/>
      <c r="H63" s="44"/>
      <c r="I63" s="44"/>
      <c r="J63" s="57"/>
      <c r="K63" s="58" t="s">
        <v>35</v>
      </c>
      <c r="L63" s="52" t="s">
        <v>30</v>
      </c>
      <c r="M63" s="60" t="s">
        <v>30</v>
      </c>
      <c r="N63" s="66"/>
      <c r="O63" s="66"/>
      <c r="P63" s="59"/>
      <c r="Q63" s="59"/>
    </row>
    <row r="64" spans="2:17" ht="12.95" customHeight="1">
      <c r="B64" s="57"/>
      <c r="C64" s="58"/>
      <c r="D64" s="52"/>
      <c r="E64" s="60"/>
      <c r="F64" s="66"/>
      <c r="G64" s="66"/>
      <c r="H64" s="44"/>
      <c r="I64" s="44"/>
      <c r="J64" s="57"/>
      <c r="K64" s="58" t="s">
        <v>162</v>
      </c>
      <c r="L64" s="52"/>
      <c r="M64" s="60"/>
      <c r="N64" s="66"/>
      <c r="O64" s="66"/>
      <c r="P64" s="59">
        <v>1.69</v>
      </c>
      <c r="Q64" s="59">
        <v>1.69</v>
      </c>
    </row>
    <row r="65" spans="2:17" ht="12.95" customHeight="1">
      <c r="B65" s="50"/>
      <c r="C65" s="63"/>
      <c r="D65" s="64"/>
      <c r="E65" s="64"/>
      <c r="F65" s="65"/>
      <c r="G65" s="65"/>
      <c r="H65" s="44"/>
      <c r="I65" s="44"/>
      <c r="J65" s="50"/>
      <c r="K65" s="63"/>
      <c r="L65" s="64"/>
      <c r="M65" s="64"/>
      <c r="N65" s="65"/>
      <c r="O65" s="65"/>
      <c r="P65" s="65"/>
      <c r="Q65" s="65"/>
    </row>
    <row r="66" spans="2:17">
      <c r="B66" s="57"/>
      <c r="C66" s="61" t="s">
        <v>36</v>
      </c>
      <c r="D66" s="52"/>
      <c r="E66" s="52"/>
      <c r="F66" s="57">
        <v>7.3</v>
      </c>
      <c r="G66" s="57">
        <v>7.3</v>
      </c>
      <c r="H66" s="44">
        <f t="shared" si="0"/>
        <v>6.1864406779661021</v>
      </c>
      <c r="I66" s="44">
        <f t="shared" si="0"/>
        <v>6.1864406779661021</v>
      </c>
      <c r="J66" s="57"/>
      <c r="K66" s="61" t="s">
        <v>36</v>
      </c>
      <c r="L66" s="52"/>
      <c r="M66" s="52"/>
      <c r="N66" s="57">
        <v>7.3</v>
      </c>
      <c r="O66" s="57">
        <v>7.3</v>
      </c>
      <c r="P66" s="57">
        <v>7.8</v>
      </c>
      <c r="Q66" s="57">
        <v>7.8</v>
      </c>
    </row>
    <row r="67" spans="2:17" ht="12.95" customHeight="1" thickBot="1">
      <c r="B67" s="57"/>
      <c r="C67" s="61" t="s">
        <v>37</v>
      </c>
      <c r="D67" s="60"/>
      <c r="E67" s="60"/>
      <c r="F67" s="66">
        <v>7.06</v>
      </c>
      <c r="G67" s="66">
        <v>6.85</v>
      </c>
      <c r="H67" s="44">
        <f t="shared" si="0"/>
        <v>5.9830508474576272</v>
      </c>
      <c r="I67" s="44">
        <f t="shared" si="0"/>
        <v>5.8050847457627119</v>
      </c>
      <c r="J67" s="171"/>
      <c r="K67" s="195" t="s">
        <v>37</v>
      </c>
      <c r="L67" s="196"/>
      <c r="M67" s="196"/>
      <c r="N67" s="197">
        <v>7.06</v>
      </c>
      <c r="O67" s="197">
        <v>6.85</v>
      </c>
      <c r="P67" s="212"/>
      <c r="Q67" s="207"/>
    </row>
    <row r="68" spans="2:17" ht="12.95" customHeight="1" thickBot="1">
      <c r="B68" s="269"/>
      <c r="C68" s="269"/>
      <c r="D68" s="269"/>
      <c r="E68" s="269"/>
      <c r="F68" s="269"/>
      <c r="G68" s="269"/>
      <c r="H68" s="44"/>
      <c r="I68" s="44"/>
      <c r="J68" s="283"/>
      <c r="K68" s="284"/>
      <c r="L68" s="284"/>
      <c r="M68" s="284"/>
      <c r="N68" s="284"/>
      <c r="O68" s="284"/>
      <c r="P68" s="284"/>
      <c r="Q68" s="285"/>
    </row>
    <row r="69" spans="2:17" s="45" customFormat="1" ht="19.5" customHeight="1" thickBot="1">
      <c r="B69" s="43" t="s">
        <v>42</v>
      </c>
      <c r="C69" s="270" t="s">
        <v>43</v>
      </c>
      <c r="D69" s="270"/>
      <c r="E69" s="270"/>
      <c r="F69" s="270"/>
      <c r="G69" s="270"/>
      <c r="H69" s="44"/>
      <c r="I69" s="44"/>
      <c r="J69" s="43" t="s">
        <v>42</v>
      </c>
      <c r="K69" s="276" t="s">
        <v>43</v>
      </c>
      <c r="L69" s="277"/>
      <c r="M69" s="277"/>
      <c r="N69" s="277"/>
      <c r="O69" s="277"/>
      <c r="P69" s="277"/>
      <c r="Q69" s="278"/>
    </row>
    <row r="70" spans="2:17" s="69" customFormat="1" ht="32.25" hidden="1" customHeight="1">
      <c r="B70" s="67"/>
      <c r="C70" s="263" t="s">
        <v>44</v>
      </c>
      <c r="D70" s="264"/>
      <c r="E70" s="264"/>
      <c r="F70" s="264"/>
      <c r="G70" s="264"/>
      <c r="H70" s="68">
        <f t="shared" si="0"/>
        <v>0</v>
      </c>
      <c r="I70" s="68">
        <f t="shared" si="0"/>
        <v>0</v>
      </c>
      <c r="J70" s="67"/>
      <c r="K70" s="263" t="s">
        <v>44</v>
      </c>
      <c r="L70" s="264"/>
      <c r="M70" s="264"/>
      <c r="N70" s="264"/>
      <c r="O70" s="264"/>
    </row>
    <row r="71" spans="2:17" s="69" customFormat="1" ht="47.25" hidden="1" customHeight="1">
      <c r="B71" s="55"/>
      <c r="C71" s="265" t="s">
        <v>45</v>
      </c>
      <c r="D71" s="266"/>
      <c r="E71" s="266"/>
      <c r="F71" s="266"/>
      <c r="G71" s="266"/>
      <c r="H71" s="68">
        <f t="shared" si="0"/>
        <v>0</v>
      </c>
      <c r="I71" s="68">
        <f t="shared" si="0"/>
        <v>0</v>
      </c>
      <c r="J71" s="55"/>
      <c r="K71" s="265" t="s">
        <v>45</v>
      </c>
      <c r="L71" s="266"/>
      <c r="M71" s="266"/>
      <c r="N71" s="266"/>
      <c r="O71" s="266"/>
    </row>
    <row r="72" spans="2:17" s="45" customFormat="1" ht="20.100000000000001" customHeight="1">
      <c r="B72" s="74"/>
      <c r="C72" s="75"/>
      <c r="D72" s="76"/>
      <c r="E72" s="76"/>
      <c r="F72" s="77">
        <v>31</v>
      </c>
      <c r="G72" s="77">
        <v>32</v>
      </c>
      <c r="H72" s="44"/>
      <c r="I72" s="44"/>
      <c r="J72" s="74"/>
      <c r="K72" s="75"/>
      <c r="L72" s="76"/>
      <c r="M72" s="76"/>
      <c r="N72" s="77">
        <v>31</v>
      </c>
      <c r="O72" s="77">
        <v>32</v>
      </c>
      <c r="P72" s="205">
        <v>31</v>
      </c>
      <c r="Q72" s="205">
        <v>32</v>
      </c>
    </row>
    <row r="73" spans="2:17" ht="20.100000000000001" customHeight="1">
      <c r="B73" s="50"/>
      <c r="C73" s="54" t="s">
        <v>21</v>
      </c>
      <c r="D73" s="64">
        <f>18.4+0.01</f>
        <v>18.41</v>
      </c>
      <c r="E73" s="64">
        <f>SUM(E74:E85)</f>
        <v>18.39</v>
      </c>
      <c r="F73" s="65">
        <f>SUM(F74:F85)</f>
        <v>38.530000000000008</v>
      </c>
      <c r="G73" s="65">
        <f>SUM(G74:G85)</f>
        <v>38.530000000000008</v>
      </c>
      <c r="H73" s="44">
        <f t="shared" si="0"/>
        <v>32.652542372881364</v>
      </c>
      <c r="I73" s="44">
        <f t="shared" si="0"/>
        <v>32.652542372881364</v>
      </c>
      <c r="J73" s="50"/>
      <c r="K73" s="54" t="s">
        <v>21</v>
      </c>
      <c r="L73" s="64">
        <f>18.4+0.01</f>
        <v>18.41</v>
      </c>
      <c r="M73" s="64">
        <f>SUM(M74:M85)</f>
        <v>18.39</v>
      </c>
      <c r="N73" s="65">
        <f>SUM(N74:N85)</f>
        <v>38.530000000000008</v>
      </c>
      <c r="O73" s="65">
        <f>SUM(O74:O85)</f>
        <v>38.530000000000008</v>
      </c>
      <c r="P73" s="65">
        <f>SUM(P74:P86)</f>
        <v>39.119999999999997</v>
      </c>
      <c r="Q73" s="65">
        <f>SUM(Q74:Q86)</f>
        <v>39.119999999999997</v>
      </c>
    </row>
    <row r="74" spans="2:17" ht="25.5">
      <c r="B74" s="57"/>
      <c r="C74" s="58" t="s">
        <v>22</v>
      </c>
      <c r="D74" s="52">
        <v>4.32</v>
      </c>
      <c r="E74" s="52">
        <v>4.32</v>
      </c>
      <c r="F74" s="57">
        <v>7.72</v>
      </c>
      <c r="G74" s="57">
        <v>7.72</v>
      </c>
      <c r="H74" s="44">
        <f t="shared" si="0"/>
        <v>6.5423728813559325</v>
      </c>
      <c r="I74" s="44">
        <f t="shared" si="0"/>
        <v>6.5423728813559325</v>
      </c>
      <c r="J74" s="57"/>
      <c r="K74" s="58" t="s">
        <v>22</v>
      </c>
      <c r="L74" s="52">
        <v>4.32</v>
      </c>
      <c r="M74" s="52">
        <v>4.32</v>
      </c>
      <c r="N74" s="57">
        <v>7.72</v>
      </c>
      <c r="O74" s="57">
        <v>7.72</v>
      </c>
      <c r="P74" s="57">
        <v>6.49</v>
      </c>
      <c r="Q74" s="57">
        <v>6.49</v>
      </c>
    </row>
    <row r="75" spans="2:17">
      <c r="B75" s="57"/>
      <c r="C75" s="58" t="s">
        <v>23</v>
      </c>
      <c r="D75" s="52"/>
      <c r="E75" s="52"/>
      <c r="F75" s="57"/>
      <c r="G75" s="57"/>
      <c r="H75" s="44"/>
      <c r="I75" s="44"/>
      <c r="J75" s="57"/>
      <c r="K75" s="58" t="s">
        <v>23</v>
      </c>
      <c r="L75" s="52"/>
      <c r="M75" s="52"/>
      <c r="N75" s="57"/>
      <c r="O75" s="57"/>
      <c r="P75" s="57"/>
      <c r="Q75" s="57"/>
    </row>
    <row r="76" spans="2:17" ht="25.5">
      <c r="B76" s="57"/>
      <c r="C76" s="58" t="s">
        <v>24</v>
      </c>
      <c r="D76" s="60">
        <v>1.2</v>
      </c>
      <c r="E76" s="60">
        <v>1.2</v>
      </c>
      <c r="F76" s="66">
        <v>3.32</v>
      </c>
      <c r="G76" s="66">
        <v>3.32</v>
      </c>
      <c r="H76" s="44">
        <f t="shared" si="0"/>
        <v>2.8135593220338984</v>
      </c>
      <c r="I76" s="44">
        <f t="shared" si="0"/>
        <v>2.8135593220338984</v>
      </c>
      <c r="J76" s="57"/>
      <c r="K76" s="58" t="s">
        <v>24</v>
      </c>
      <c r="L76" s="60">
        <v>1.2</v>
      </c>
      <c r="M76" s="60">
        <v>1.2</v>
      </c>
      <c r="N76" s="66">
        <v>3.32</v>
      </c>
      <c r="O76" s="66">
        <v>3.32</v>
      </c>
      <c r="P76" s="57">
        <v>3.45</v>
      </c>
      <c r="Q76" s="57">
        <v>3.45</v>
      </c>
    </row>
    <row r="77" spans="2:17" ht="25.5">
      <c r="B77" s="57"/>
      <c r="C77" s="58" t="s">
        <v>25</v>
      </c>
      <c r="D77" s="52">
        <v>1.69</v>
      </c>
      <c r="E77" s="52">
        <v>1.69</v>
      </c>
      <c r="F77" s="57">
        <v>4.78</v>
      </c>
      <c r="G77" s="57">
        <v>4.78</v>
      </c>
      <c r="H77" s="44">
        <f t="shared" si="0"/>
        <v>4.0508474576271194</v>
      </c>
      <c r="I77" s="44">
        <f t="shared" si="0"/>
        <v>4.0508474576271194</v>
      </c>
      <c r="J77" s="57"/>
      <c r="K77" s="58" t="s">
        <v>25</v>
      </c>
      <c r="L77" s="52">
        <v>1.69</v>
      </c>
      <c r="M77" s="52">
        <v>1.69</v>
      </c>
      <c r="N77" s="57">
        <v>4.78</v>
      </c>
      <c r="O77" s="57">
        <v>4.78</v>
      </c>
      <c r="P77" s="57">
        <v>4.54</v>
      </c>
      <c r="Q77" s="57">
        <v>4.54</v>
      </c>
    </row>
    <row r="78" spans="2:17" ht="12.95" customHeight="1">
      <c r="B78" s="57"/>
      <c r="C78" s="58" t="s">
        <v>27</v>
      </c>
      <c r="D78" s="52">
        <v>7.15</v>
      </c>
      <c r="E78" s="52">
        <v>7.15</v>
      </c>
      <c r="F78" s="57">
        <v>11.09</v>
      </c>
      <c r="G78" s="57">
        <v>11.09</v>
      </c>
      <c r="H78" s="44">
        <f t="shared" si="0"/>
        <v>9.398305084745763</v>
      </c>
      <c r="I78" s="44">
        <f t="shared" si="0"/>
        <v>9.398305084745763</v>
      </c>
      <c r="J78" s="57"/>
      <c r="K78" s="58" t="s">
        <v>27</v>
      </c>
      <c r="L78" s="52">
        <v>7.15</v>
      </c>
      <c r="M78" s="52">
        <v>7.15</v>
      </c>
      <c r="N78" s="57">
        <v>11.09</v>
      </c>
      <c r="O78" s="57">
        <v>11.09</v>
      </c>
      <c r="P78" s="57">
        <v>10.62</v>
      </c>
      <c r="Q78" s="57">
        <v>10.62</v>
      </c>
    </row>
    <row r="79" spans="2:17">
      <c r="B79" s="57"/>
      <c r="C79" s="58" t="s">
        <v>28</v>
      </c>
      <c r="D79" s="52">
        <v>0.97</v>
      </c>
      <c r="E79" s="52">
        <v>0.97</v>
      </c>
      <c r="F79" s="57">
        <v>2.04</v>
      </c>
      <c r="G79" s="57">
        <v>2.04</v>
      </c>
      <c r="H79" s="44">
        <f t="shared" si="0"/>
        <v>1.728813559322034</v>
      </c>
      <c r="I79" s="44">
        <f t="shared" si="0"/>
        <v>1.728813559322034</v>
      </c>
      <c r="J79" s="57"/>
      <c r="K79" s="58" t="s">
        <v>28</v>
      </c>
      <c r="L79" s="52">
        <v>0.97</v>
      </c>
      <c r="M79" s="52">
        <v>0.97</v>
      </c>
      <c r="N79" s="57">
        <v>2.04</v>
      </c>
      <c r="O79" s="57">
        <v>2.04</v>
      </c>
      <c r="P79" s="57">
        <v>2.79</v>
      </c>
      <c r="Q79" s="57">
        <v>2.79</v>
      </c>
    </row>
    <row r="80" spans="2:17" ht="25.5">
      <c r="B80" s="57"/>
      <c r="C80" s="61" t="s">
        <v>29</v>
      </c>
      <c r="D80" s="52">
        <v>0.02</v>
      </c>
      <c r="E80" s="52" t="s">
        <v>30</v>
      </c>
      <c r="F80" s="57">
        <v>0.26</v>
      </c>
      <c r="G80" s="57" t="s">
        <v>30</v>
      </c>
      <c r="H80" s="44">
        <f t="shared" si="0"/>
        <v>0.22033898305084748</v>
      </c>
      <c r="I80" s="44"/>
      <c r="J80" s="57"/>
      <c r="K80" s="61" t="s">
        <v>29</v>
      </c>
      <c r="L80" s="52">
        <v>0.02</v>
      </c>
      <c r="M80" s="52" t="s">
        <v>30</v>
      </c>
      <c r="N80" s="57">
        <v>0.26</v>
      </c>
      <c r="O80" s="57" t="s">
        <v>30</v>
      </c>
      <c r="P80" s="57">
        <v>0.26</v>
      </c>
      <c r="Q80" s="57">
        <v>0.26</v>
      </c>
    </row>
    <row r="81" spans="2:17" ht="25.5">
      <c r="B81" s="57"/>
      <c r="C81" s="58" t="s">
        <v>31</v>
      </c>
      <c r="D81" s="52" t="s">
        <v>30</v>
      </c>
      <c r="E81" s="52" t="s">
        <v>30</v>
      </c>
      <c r="F81" s="57" t="s">
        <v>30</v>
      </c>
      <c r="G81" s="57">
        <v>0.26</v>
      </c>
      <c r="H81" s="44"/>
      <c r="I81" s="44">
        <f t="shared" si="0"/>
        <v>0.22033898305084748</v>
      </c>
      <c r="J81" s="57"/>
      <c r="K81" s="58" t="s">
        <v>31</v>
      </c>
      <c r="L81" s="52" t="s">
        <v>30</v>
      </c>
      <c r="M81" s="52" t="s">
        <v>30</v>
      </c>
      <c r="N81" s="57" t="s">
        <v>30</v>
      </c>
      <c r="O81" s="57">
        <v>0.26</v>
      </c>
      <c r="P81" s="57"/>
      <c r="Q81" s="57"/>
    </row>
    <row r="82" spans="2:17" ht="12.95" customHeight="1">
      <c r="B82" s="57"/>
      <c r="C82" s="58" t="s">
        <v>32</v>
      </c>
      <c r="D82" s="52">
        <v>0.84</v>
      </c>
      <c r="E82" s="60">
        <v>0.84</v>
      </c>
      <c r="F82" s="66">
        <v>5.16</v>
      </c>
      <c r="G82" s="66">
        <v>5.16</v>
      </c>
      <c r="H82" s="44">
        <f t="shared" si="0"/>
        <v>4.3728813559322042</v>
      </c>
      <c r="I82" s="44">
        <f t="shared" si="0"/>
        <v>4.3728813559322042</v>
      </c>
      <c r="J82" s="57"/>
      <c r="K82" s="58" t="s">
        <v>32</v>
      </c>
      <c r="L82" s="52">
        <v>0.84</v>
      </c>
      <c r="M82" s="60">
        <v>0.84</v>
      </c>
      <c r="N82" s="66">
        <v>5.16</v>
      </c>
      <c r="O82" s="66">
        <v>5.16</v>
      </c>
      <c r="P82" s="57">
        <v>5.16</v>
      </c>
      <c r="Q82" s="57">
        <v>5.16</v>
      </c>
    </row>
    <row r="83" spans="2:17" ht="12.95" customHeight="1">
      <c r="B83" s="57"/>
      <c r="C83" s="58" t="s">
        <v>33</v>
      </c>
      <c r="D83" s="52">
        <v>2.2200000000000002</v>
      </c>
      <c r="E83" s="60">
        <v>2.2200000000000002</v>
      </c>
      <c r="F83" s="66">
        <v>3.14</v>
      </c>
      <c r="G83" s="66">
        <v>3.14</v>
      </c>
      <c r="H83" s="44">
        <f t="shared" si="0"/>
        <v>2.6610169491525428</v>
      </c>
      <c r="I83" s="44">
        <f t="shared" si="0"/>
        <v>2.6610169491525428</v>
      </c>
      <c r="J83" s="57"/>
      <c r="K83" s="58" t="s">
        <v>33</v>
      </c>
      <c r="L83" s="52">
        <v>2.2200000000000002</v>
      </c>
      <c r="M83" s="60">
        <v>2.2200000000000002</v>
      </c>
      <c r="N83" s="66">
        <v>3.14</v>
      </c>
      <c r="O83" s="66">
        <v>3.14</v>
      </c>
      <c r="P83" s="57">
        <v>3.14</v>
      </c>
      <c r="Q83" s="57">
        <v>3.14</v>
      </c>
    </row>
    <row r="84" spans="2:17" ht="25.5">
      <c r="B84" s="57"/>
      <c r="C84" s="58" t="s">
        <v>34</v>
      </c>
      <c r="D84" s="52" t="s">
        <v>30</v>
      </c>
      <c r="E84" s="60" t="s">
        <v>30</v>
      </c>
      <c r="F84" s="66">
        <v>1.02</v>
      </c>
      <c r="G84" s="66">
        <v>1.02</v>
      </c>
      <c r="H84" s="44">
        <f t="shared" si="0"/>
        <v>0.86440677966101698</v>
      </c>
      <c r="I84" s="44">
        <f t="shared" si="0"/>
        <v>0.86440677966101698</v>
      </c>
      <c r="J84" s="57"/>
      <c r="K84" s="58" t="s">
        <v>34</v>
      </c>
      <c r="L84" s="52" t="s">
        <v>30</v>
      </c>
      <c r="M84" s="60" t="s">
        <v>30</v>
      </c>
      <c r="N84" s="66">
        <v>1.02</v>
      </c>
      <c r="O84" s="66">
        <v>1.02</v>
      </c>
      <c r="P84" s="57">
        <v>0.98</v>
      </c>
      <c r="Q84" s="57">
        <v>0.98</v>
      </c>
    </row>
    <row r="85" spans="2:17">
      <c r="B85" s="57"/>
      <c r="C85" s="58" t="s">
        <v>35</v>
      </c>
      <c r="D85" s="52" t="s">
        <v>30</v>
      </c>
      <c r="E85" s="60" t="s">
        <v>30</v>
      </c>
      <c r="F85" s="66"/>
      <c r="G85" s="66"/>
      <c r="H85" s="44"/>
      <c r="I85" s="44"/>
      <c r="J85" s="57"/>
      <c r="K85" s="58" t="s">
        <v>35</v>
      </c>
      <c r="L85" s="52" t="s">
        <v>30</v>
      </c>
      <c r="M85" s="60" t="s">
        <v>30</v>
      </c>
      <c r="N85" s="66"/>
      <c r="O85" s="66"/>
      <c r="P85" s="57"/>
      <c r="Q85" s="57"/>
    </row>
    <row r="86" spans="2:17" ht="12.95" customHeight="1">
      <c r="B86" s="57"/>
      <c r="C86" s="58"/>
      <c r="D86" s="52"/>
      <c r="E86" s="60"/>
      <c r="F86" s="66"/>
      <c r="G86" s="66"/>
      <c r="H86" s="44"/>
      <c r="I86" s="44"/>
      <c r="J86" s="57"/>
      <c r="K86" s="58" t="s">
        <v>162</v>
      </c>
      <c r="L86" s="52"/>
      <c r="M86" s="60"/>
      <c r="N86" s="66"/>
      <c r="O86" s="66"/>
      <c r="P86" s="66">
        <v>1.69</v>
      </c>
      <c r="Q86" s="66">
        <v>1.69</v>
      </c>
    </row>
    <row r="87" spans="2:17" ht="12.95" customHeight="1">
      <c r="B87" s="50"/>
      <c r="C87" s="63"/>
      <c r="D87" s="64"/>
      <c r="E87" s="64"/>
      <c r="F87" s="65"/>
      <c r="G87" s="65"/>
      <c r="H87" s="44"/>
      <c r="I87" s="44"/>
      <c r="J87" s="50"/>
      <c r="K87" s="63"/>
      <c r="L87" s="64"/>
      <c r="M87" s="64"/>
      <c r="N87" s="65"/>
      <c r="O87" s="65"/>
      <c r="P87" s="65"/>
      <c r="Q87" s="65"/>
    </row>
    <row r="88" spans="2:17">
      <c r="B88" s="57"/>
      <c r="C88" s="61" t="s">
        <v>36</v>
      </c>
      <c r="D88" s="52"/>
      <c r="E88" s="52"/>
      <c r="F88" s="57">
        <v>7.3</v>
      </c>
      <c r="G88" s="57">
        <v>7.3</v>
      </c>
      <c r="H88" s="44">
        <f t="shared" si="0"/>
        <v>6.1864406779661021</v>
      </c>
      <c r="I88" s="44">
        <f t="shared" si="0"/>
        <v>6.1864406779661021</v>
      </c>
      <c r="J88" s="57"/>
      <c r="K88" s="61" t="s">
        <v>36</v>
      </c>
      <c r="L88" s="52"/>
      <c r="M88" s="52"/>
      <c r="N88" s="57">
        <v>7.3</v>
      </c>
      <c r="O88" s="57">
        <v>7.3</v>
      </c>
      <c r="P88" s="57">
        <v>7.8</v>
      </c>
      <c r="Q88" s="57">
        <v>7.8</v>
      </c>
    </row>
    <row r="89" spans="2:17" ht="12.95" customHeight="1" thickBot="1">
      <c r="B89" s="57"/>
      <c r="C89" s="61" t="s">
        <v>37</v>
      </c>
      <c r="D89" s="60"/>
      <c r="E89" s="60"/>
      <c r="F89" s="66">
        <v>6.55</v>
      </c>
      <c r="G89" s="66">
        <v>6.54</v>
      </c>
      <c r="H89" s="44">
        <f t="shared" si="0"/>
        <v>5.5508474576271185</v>
      </c>
      <c r="I89" s="44">
        <f t="shared" si="0"/>
        <v>5.5423728813559325</v>
      </c>
      <c r="J89" s="171"/>
      <c r="K89" s="195" t="s">
        <v>37</v>
      </c>
      <c r="L89" s="196"/>
      <c r="M89" s="196"/>
      <c r="N89" s="197">
        <v>6.55</v>
      </c>
      <c r="O89" s="197">
        <v>6.54</v>
      </c>
      <c r="P89" s="211"/>
      <c r="Q89" s="206"/>
    </row>
    <row r="90" spans="2:17" ht="12.95" customHeight="1" thickBot="1">
      <c r="B90" s="269"/>
      <c r="C90" s="269"/>
      <c r="D90" s="269"/>
      <c r="E90" s="269"/>
      <c r="F90" s="269"/>
      <c r="G90" s="269"/>
      <c r="H90" s="44"/>
      <c r="I90" s="44"/>
      <c r="J90" s="283"/>
      <c r="K90" s="284"/>
      <c r="L90" s="284"/>
      <c r="M90" s="284"/>
      <c r="N90" s="284"/>
      <c r="O90" s="284"/>
      <c r="P90" s="284"/>
      <c r="Q90" s="285"/>
    </row>
    <row r="91" spans="2:17" s="45" customFormat="1" ht="18" customHeight="1" thickBot="1">
      <c r="B91" s="43" t="s">
        <v>46</v>
      </c>
      <c r="C91" s="270" t="s">
        <v>47</v>
      </c>
      <c r="D91" s="270"/>
      <c r="E91" s="270"/>
      <c r="F91" s="270"/>
      <c r="G91" s="270"/>
      <c r="H91" s="44"/>
      <c r="I91" s="44"/>
      <c r="J91" s="43" t="s">
        <v>46</v>
      </c>
      <c r="K91" s="276" t="s">
        <v>47</v>
      </c>
      <c r="L91" s="277"/>
      <c r="M91" s="277"/>
      <c r="N91" s="277"/>
      <c r="O91" s="277"/>
      <c r="P91" s="277"/>
      <c r="Q91" s="278"/>
    </row>
    <row r="92" spans="2:17" s="69" customFormat="1" ht="54" hidden="1" customHeight="1">
      <c r="B92" s="67"/>
      <c r="C92" s="263" t="s">
        <v>48</v>
      </c>
      <c r="D92" s="264"/>
      <c r="E92" s="264"/>
      <c r="F92" s="264"/>
      <c r="G92" s="264"/>
      <c r="H92" s="68"/>
      <c r="I92" s="68"/>
      <c r="J92" s="67"/>
      <c r="K92" s="263" t="s">
        <v>48</v>
      </c>
      <c r="L92" s="264"/>
      <c r="M92" s="264"/>
      <c r="N92" s="264"/>
      <c r="O92" s="264"/>
    </row>
    <row r="93" spans="2:17" s="69" customFormat="1" ht="45.75" hidden="1" customHeight="1">
      <c r="B93" s="55"/>
      <c r="C93" s="265" t="s">
        <v>49</v>
      </c>
      <c r="D93" s="266"/>
      <c r="E93" s="266"/>
      <c r="F93" s="266"/>
      <c r="G93" s="266"/>
      <c r="H93" s="68"/>
      <c r="I93" s="68"/>
      <c r="J93" s="55"/>
      <c r="K93" s="265" t="s">
        <v>49</v>
      </c>
      <c r="L93" s="266"/>
      <c r="M93" s="266"/>
      <c r="N93" s="266"/>
      <c r="O93" s="266"/>
    </row>
    <row r="94" spans="2:17" s="45" customFormat="1" ht="20.100000000000001" customHeight="1">
      <c r="B94" s="74"/>
      <c r="C94" s="75"/>
      <c r="D94" s="76"/>
      <c r="E94" s="76"/>
      <c r="F94" s="77">
        <v>41</v>
      </c>
      <c r="G94" s="77">
        <v>42</v>
      </c>
      <c r="H94" s="44"/>
      <c r="I94" s="44"/>
      <c r="J94" s="74"/>
      <c r="K94" s="75"/>
      <c r="L94" s="76"/>
      <c r="M94" s="76"/>
      <c r="N94" s="77">
        <v>41</v>
      </c>
      <c r="O94" s="77">
        <v>42</v>
      </c>
      <c r="P94" s="77">
        <v>41</v>
      </c>
      <c r="Q94" s="77">
        <v>42</v>
      </c>
    </row>
    <row r="95" spans="2:17" ht="20.100000000000001" customHeight="1">
      <c r="B95" s="50"/>
      <c r="C95" s="54" t="s">
        <v>21</v>
      </c>
      <c r="D95" s="64">
        <f>18.4+0.01</f>
        <v>18.41</v>
      </c>
      <c r="E95" s="64">
        <f>SUM(E96:E106)</f>
        <v>18.39</v>
      </c>
      <c r="F95" s="65">
        <f>SUM(F96:F106)</f>
        <v>37.510000000000005</v>
      </c>
      <c r="G95" s="65">
        <f>SUM(G96:G106)</f>
        <v>37.510000000000005</v>
      </c>
      <c r="H95" s="44">
        <f t="shared" si="0"/>
        <v>31.788135593220346</v>
      </c>
      <c r="I95" s="44">
        <f t="shared" si="0"/>
        <v>31.788135593220346</v>
      </c>
      <c r="J95" s="50"/>
      <c r="K95" s="54" t="s">
        <v>21</v>
      </c>
      <c r="L95" s="64">
        <f>18.4+0.01</f>
        <v>18.41</v>
      </c>
      <c r="M95" s="64">
        <f>SUM(M96:M106)</f>
        <v>18.39</v>
      </c>
      <c r="N95" s="65">
        <f>SUM(N96:N106)</f>
        <v>37.510000000000005</v>
      </c>
      <c r="O95" s="65">
        <f>SUM(O96:O106)</f>
        <v>37.510000000000005</v>
      </c>
      <c r="P95" s="65">
        <f>SUM(P96:P107)</f>
        <v>38.14</v>
      </c>
      <c r="Q95" s="65">
        <f>SUM(Q96:Q107)</f>
        <v>38.14</v>
      </c>
    </row>
    <row r="96" spans="2:17" ht="25.5">
      <c r="B96" s="57"/>
      <c r="C96" s="58" t="s">
        <v>22</v>
      </c>
      <c r="D96" s="52">
        <v>4.32</v>
      </c>
      <c r="E96" s="52">
        <v>4.32</v>
      </c>
      <c r="F96" s="57">
        <v>7.72</v>
      </c>
      <c r="G96" s="57">
        <v>7.72</v>
      </c>
      <c r="H96" s="44">
        <f t="shared" ref="H96:I161" si="1">F96/1.18</f>
        <v>6.5423728813559325</v>
      </c>
      <c r="I96" s="44">
        <f t="shared" si="1"/>
        <v>6.5423728813559325</v>
      </c>
      <c r="J96" s="57"/>
      <c r="K96" s="58" t="s">
        <v>22</v>
      </c>
      <c r="L96" s="52">
        <v>4.32</v>
      </c>
      <c r="M96" s="52">
        <v>4.32</v>
      </c>
      <c r="N96" s="57">
        <v>7.72</v>
      </c>
      <c r="O96" s="57">
        <v>7.72</v>
      </c>
      <c r="P96" s="57">
        <v>6.49</v>
      </c>
      <c r="Q96" s="57">
        <v>6.49</v>
      </c>
    </row>
    <row r="97" spans="2:17">
      <c r="B97" s="57"/>
      <c r="C97" s="58" t="s">
        <v>23</v>
      </c>
      <c r="D97" s="52"/>
      <c r="E97" s="52"/>
      <c r="F97" s="57"/>
      <c r="G97" s="57"/>
      <c r="H97" s="44"/>
      <c r="I97" s="44"/>
      <c r="J97" s="57"/>
      <c r="K97" s="58" t="s">
        <v>23</v>
      </c>
      <c r="L97" s="52"/>
      <c r="M97" s="52"/>
      <c r="N97" s="57"/>
      <c r="O97" s="57"/>
      <c r="P97" s="57" t="s">
        <v>30</v>
      </c>
      <c r="Q97" s="57" t="s">
        <v>30</v>
      </c>
    </row>
    <row r="98" spans="2:17" ht="25.5">
      <c r="B98" s="57"/>
      <c r="C98" s="58" t="s">
        <v>24</v>
      </c>
      <c r="D98" s="60">
        <v>1.2</v>
      </c>
      <c r="E98" s="60">
        <v>1.2</v>
      </c>
      <c r="F98" s="66">
        <v>3.32</v>
      </c>
      <c r="G98" s="66">
        <v>3.32</v>
      </c>
      <c r="H98" s="44">
        <f t="shared" si="1"/>
        <v>2.8135593220338984</v>
      </c>
      <c r="I98" s="44">
        <f t="shared" si="1"/>
        <v>2.8135593220338984</v>
      </c>
      <c r="J98" s="57"/>
      <c r="K98" s="58" t="s">
        <v>24</v>
      </c>
      <c r="L98" s="60">
        <v>1.2</v>
      </c>
      <c r="M98" s="60">
        <v>1.2</v>
      </c>
      <c r="N98" s="66">
        <v>3.32</v>
      </c>
      <c r="O98" s="66">
        <v>3.32</v>
      </c>
      <c r="P98" s="66">
        <v>3.45</v>
      </c>
      <c r="Q98" s="66">
        <v>3.45</v>
      </c>
    </row>
    <row r="99" spans="2:17" ht="25.5">
      <c r="B99" s="57"/>
      <c r="C99" s="58" t="s">
        <v>25</v>
      </c>
      <c r="D99" s="52">
        <v>1.69</v>
      </c>
      <c r="E99" s="52">
        <v>1.69</v>
      </c>
      <c r="F99" s="57">
        <v>4.78</v>
      </c>
      <c r="G99" s="57">
        <v>4.78</v>
      </c>
      <c r="H99" s="44">
        <f t="shared" si="1"/>
        <v>4.0508474576271194</v>
      </c>
      <c r="I99" s="44">
        <f t="shared" si="1"/>
        <v>4.0508474576271194</v>
      </c>
      <c r="J99" s="57"/>
      <c r="K99" s="58" t="s">
        <v>25</v>
      </c>
      <c r="L99" s="52">
        <v>1.69</v>
      </c>
      <c r="M99" s="52">
        <v>1.69</v>
      </c>
      <c r="N99" s="57">
        <v>4.78</v>
      </c>
      <c r="O99" s="57">
        <v>4.78</v>
      </c>
      <c r="P99" s="57">
        <v>4.54</v>
      </c>
      <c r="Q99" s="57">
        <v>4.54</v>
      </c>
    </row>
    <row r="100" spans="2:17" ht="12.95" customHeight="1">
      <c r="B100" s="57"/>
      <c r="C100" s="58" t="s">
        <v>27</v>
      </c>
      <c r="D100" s="52">
        <v>7.15</v>
      </c>
      <c r="E100" s="52">
        <v>7.15</v>
      </c>
      <c r="F100" s="57">
        <v>11.09</v>
      </c>
      <c r="G100" s="57">
        <v>11.09</v>
      </c>
      <c r="H100" s="44">
        <f t="shared" si="1"/>
        <v>9.398305084745763</v>
      </c>
      <c r="I100" s="44">
        <f t="shared" si="1"/>
        <v>9.398305084745763</v>
      </c>
      <c r="J100" s="57"/>
      <c r="K100" s="58" t="s">
        <v>27</v>
      </c>
      <c r="L100" s="52">
        <v>7.15</v>
      </c>
      <c r="M100" s="52">
        <v>7.15</v>
      </c>
      <c r="N100" s="57">
        <v>11.09</v>
      </c>
      <c r="O100" s="57">
        <v>11.09</v>
      </c>
      <c r="P100" s="57">
        <v>10.62</v>
      </c>
      <c r="Q100" s="57">
        <v>10.62</v>
      </c>
    </row>
    <row r="101" spans="2:17">
      <c r="B101" s="57"/>
      <c r="C101" s="58" t="s">
        <v>28</v>
      </c>
      <c r="D101" s="52">
        <v>0.97</v>
      </c>
      <c r="E101" s="52">
        <v>0.97</v>
      </c>
      <c r="F101" s="57">
        <v>2.04</v>
      </c>
      <c r="G101" s="57">
        <v>2.04</v>
      </c>
      <c r="H101" s="44">
        <f t="shared" si="1"/>
        <v>1.728813559322034</v>
      </c>
      <c r="I101" s="44">
        <f t="shared" si="1"/>
        <v>1.728813559322034</v>
      </c>
      <c r="J101" s="57"/>
      <c r="K101" s="58" t="s">
        <v>28</v>
      </c>
      <c r="L101" s="52">
        <v>0.97</v>
      </c>
      <c r="M101" s="52">
        <v>0.97</v>
      </c>
      <c r="N101" s="57">
        <v>2.04</v>
      </c>
      <c r="O101" s="57">
        <v>2.04</v>
      </c>
      <c r="P101" s="57">
        <v>2.79</v>
      </c>
      <c r="Q101" s="57">
        <v>2.79</v>
      </c>
    </row>
    <row r="102" spans="2:17" ht="25.5">
      <c r="B102" s="57"/>
      <c r="C102" s="61" t="s">
        <v>29</v>
      </c>
      <c r="D102" s="52">
        <v>0.02</v>
      </c>
      <c r="E102" s="52" t="s">
        <v>30</v>
      </c>
      <c r="F102" s="57">
        <v>0.26</v>
      </c>
      <c r="G102" s="57" t="s">
        <v>30</v>
      </c>
      <c r="H102" s="44">
        <f t="shared" si="1"/>
        <v>0.22033898305084748</v>
      </c>
      <c r="I102" s="44"/>
      <c r="J102" s="57"/>
      <c r="K102" s="61" t="s">
        <v>29</v>
      </c>
      <c r="L102" s="52">
        <v>0.02</v>
      </c>
      <c r="M102" s="52" t="s">
        <v>30</v>
      </c>
      <c r="N102" s="57">
        <v>0.26</v>
      </c>
      <c r="O102" s="57" t="s">
        <v>30</v>
      </c>
      <c r="P102" s="57">
        <v>0.26</v>
      </c>
      <c r="Q102" s="57" t="s">
        <v>30</v>
      </c>
    </row>
    <row r="103" spans="2:17" ht="25.5">
      <c r="B103" s="57"/>
      <c r="C103" s="58" t="s">
        <v>31</v>
      </c>
      <c r="D103" s="52" t="s">
        <v>30</v>
      </c>
      <c r="E103" s="52" t="s">
        <v>30</v>
      </c>
      <c r="F103" s="57" t="s">
        <v>30</v>
      </c>
      <c r="G103" s="57">
        <v>0.26</v>
      </c>
      <c r="H103" s="44"/>
      <c r="I103" s="44">
        <f t="shared" si="1"/>
        <v>0.22033898305084748</v>
      </c>
      <c r="J103" s="57"/>
      <c r="K103" s="58" t="s">
        <v>31</v>
      </c>
      <c r="L103" s="52" t="s">
        <v>30</v>
      </c>
      <c r="M103" s="52" t="s">
        <v>30</v>
      </c>
      <c r="N103" s="57" t="s">
        <v>30</v>
      </c>
      <c r="O103" s="57">
        <v>0.26</v>
      </c>
      <c r="P103" s="57" t="s">
        <v>30</v>
      </c>
      <c r="Q103" s="57">
        <v>0.26</v>
      </c>
    </row>
    <row r="104" spans="2:17" ht="12.95" customHeight="1">
      <c r="B104" s="57"/>
      <c r="C104" s="58" t="s">
        <v>32</v>
      </c>
      <c r="D104" s="52">
        <v>0.84</v>
      </c>
      <c r="E104" s="60">
        <v>0.84</v>
      </c>
      <c r="F104" s="66">
        <v>5.16</v>
      </c>
      <c r="G104" s="66">
        <v>5.16</v>
      </c>
      <c r="H104" s="44">
        <f t="shared" si="1"/>
        <v>4.3728813559322042</v>
      </c>
      <c r="I104" s="44">
        <f t="shared" si="1"/>
        <v>4.3728813559322042</v>
      </c>
      <c r="J104" s="57"/>
      <c r="K104" s="58" t="s">
        <v>32</v>
      </c>
      <c r="L104" s="52">
        <v>0.84</v>
      </c>
      <c r="M104" s="60">
        <v>0.84</v>
      </c>
      <c r="N104" s="66">
        <v>5.16</v>
      </c>
      <c r="O104" s="66">
        <v>5.16</v>
      </c>
      <c r="P104" s="66">
        <v>5.16</v>
      </c>
      <c r="Q104" s="66">
        <v>5.16</v>
      </c>
    </row>
    <row r="105" spans="2:17" ht="12.95" customHeight="1">
      <c r="B105" s="57"/>
      <c r="C105" s="58" t="s">
        <v>33</v>
      </c>
      <c r="D105" s="52">
        <v>2.2200000000000002</v>
      </c>
      <c r="E105" s="60">
        <v>2.2200000000000002</v>
      </c>
      <c r="F105" s="66">
        <v>3.14</v>
      </c>
      <c r="G105" s="66">
        <v>3.14</v>
      </c>
      <c r="H105" s="44">
        <f t="shared" si="1"/>
        <v>2.6610169491525428</v>
      </c>
      <c r="I105" s="44">
        <f t="shared" si="1"/>
        <v>2.6610169491525428</v>
      </c>
      <c r="J105" s="57"/>
      <c r="K105" s="58" t="s">
        <v>33</v>
      </c>
      <c r="L105" s="52">
        <v>2.2200000000000002</v>
      </c>
      <c r="M105" s="60">
        <v>2.2200000000000002</v>
      </c>
      <c r="N105" s="66">
        <v>3.14</v>
      </c>
      <c r="O105" s="66">
        <v>3.14</v>
      </c>
      <c r="P105" s="66">
        <v>3.14</v>
      </c>
      <c r="Q105" s="66">
        <v>3.14</v>
      </c>
    </row>
    <row r="106" spans="2:17" ht="12.95" customHeight="1">
      <c r="B106" s="57"/>
      <c r="C106" s="78" t="s">
        <v>35</v>
      </c>
      <c r="D106" s="52" t="s">
        <v>30</v>
      </c>
      <c r="E106" s="60" t="s">
        <v>30</v>
      </c>
      <c r="F106" s="66"/>
      <c r="G106" s="66"/>
      <c r="H106" s="44"/>
      <c r="I106" s="44"/>
      <c r="J106" s="57"/>
      <c r="K106" s="78" t="s">
        <v>35</v>
      </c>
      <c r="L106" s="52" t="s">
        <v>30</v>
      </c>
      <c r="M106" s="60" t="s">
        <v>30</v>
      </c>
      <c r="N106" s="66" t="s">
        <v>30</v>
      </c>
      <c r="O106" s="66" t="s">
        <v>30</v>
      </c>
      <c r="P106" s="66" t="s">
        <v>30</v>
      </c>
      <c r="Q106" s="66" t="s">
        <v>30</v>
      </c>
    </row>
    <row r="107" spans="2:17" ht="12.95" customHeight="1">
      <c r="B107" s="57"/>
      <c r="C107" s="78"/>
      <c r="D107" s="52"/>
      <c r="E107" s="60"/>
      <c r="F107" s="66"/>
      <c r="G107" s="66"/>
      <c r="H107" s="44"/>
      <c r="I107" s="44"/>
      <c r="J107" s="57"/>
      <c r="K107" s="58" t="s">
        <v>162</v>
      </c>
      <c r="L107" s="52"/>
      <c r="M107" s="60"/>
      <c r="N107" s="66"/>
      <c r="O107" s="66"/>
      <c r="P107" s="66">
        <v>1.69</v>
      </c>
      <c r="Q107" s="66">
        <v>1.69</v>
      </c>
    </row>
    <row r="108" spans="2:17" ht="12.95" customHeight="1">
      <c r="B108" s="50"/>
      <c r="C108" s="63"/>
      <c r="D108" s="64"/>
      <c r="E108" s="64"/>
      <c r="F108" s="65"/>
      <c r="G108" s="65"/>
      <c r="H108" s="44"/>
      <c r="I108" s="44"/>
      <c r="J108" s="50"/>
      <c r="K108" s="63"/>
      <c r="L108" s="64"/>
      <c r="M108" s="64"/>
      <c r="N108" s="65"/>
      <c r="O108" s="65"/>
      <c r="P108" s="65"/>
      <c r="Q108" s="65"/>
    </row>
    <row r="109" spans="2:17">
      <c r="B109" s="57"/>
      <c r="C109" s="61" t="s">
        <v>36</v>
      </c>
      <c r="D109" s="52"/>
      <c r="E109" s="52"/>
      <c r="F109" s="57">
        <v>7.3</v>
      </c>
      <c r="G109" s="57">
        <v>7.3</v>
      </c>
      <c r="H109" s="44">
        <f t="shared" si="1"/>
        <v>6.1864406779661021</v>
      </c>
      <c r="I109" s="44">
        <f t="shared" si="1"/>
        <v>6.1864406779661021</v>
      </c>
      <c r="J109" s="57"/>
      <c r="K109" s="61" t="s">
        <v>36</v>
      </c>
      <c r="L109" s="52"/>
      <c r="M109" s="52"/>
      <c r="N109" s="57">
        <v>7.3</v>
      </c>
      <c r="O109" s="57">
        <v>7.3</v>
      </c>
      <c r="P109" s="57">
        <v>7.8</v>
      </c>
      <c r="Q109" s="57">
        <v>7.8</v>
      </c>
    </row>
    <row r="110" spans="2:17" ht="12.95" customHeight="1" thickBot="1">
      <c r="B110" s="57"/>
      <c r="C110" s="61" t="s">
        <v>37</v>
      </c>
      <c r="D110" s="60"/>
      <c r="E110" s="60"/>
      <c r="F110" s="66">
        <v>6.55</v>
      </c>
      <c r="G110" s="66">
        <v>6.54</v>
      </c>
      <c r="H110" s="44">
        <f t="shared" si="1"/>
        <v>5.5508474576271185</v>
      </c>
      <c r="I110" s="44">
        <f t="shared" si="1"/>
        <v>5.5423728813559325</v>
      </c>
      <c r="J110" s="171"/>
      <c r="K110" s="195" t="s">
        <v>37</v>
      </c>
      <c r="L110" s="196"/>
      <c r="M110" s="196"/>
      <c r="N110" s="197">
        <v>6.55</v>
      </c>
      <c r="O110" s="197">
        <v>6.54</v>
      </c>
      <c r="P110" s="209"/>
      <c r="Q110" s="197"/>
    </row>
    <row r="111" spans="2:17" ht="12.95" customHeight="1" thickBot="1">
      <c r="B111" s="269"/>
      <c r="C111" s="269"/>
      <c r="D111" s="269"/>
      <c r="E111" s="269"/>
      <c r="F111" s="269"/>
      <c r="G111" s="269"/>
      <c r="H111" s="44"/>
      <c r="I111" s="44"/>
      <c r="J111" s="283"/>
      <c r="K111" s="284"/>
      <c r="L111" s="284"/>
      <c r="M111" s="284"/>
      <c r="N111" s="284"/>
      <c r="O111" s="284"/>
      <c r="P111" s="284"/>
      <c r="Q111" s="285"/>
    </row>
    <row r="112" spans="2:17" s="45" customFormat="1" ht="17.25" customHeight="1" thickBot="1">
      <c r="B112" s="43" t="s">
        <v>50</v>
      </c>
      <c r="C112" s="270" t="s">
        <v>51</v>
      </c>
      <c r="D112" s="270"/>
      <c r="E112" s="270"/>
      <c r="F112" s="270"/>
      <c r="G112" s="270"/>
      <c r="H112" s="44"/>
      <c r="I112" s="44"/>
      <c r="J112" s="198" t="s">
        <v>50</v>
      </c>
      <c r="K112" s="276" t="s">
        <v>51</v>
      </c>
      <c r="L112" s="277"/>
      <c r="M112" s="277"/>
      <c r="N112" s="277"/>
      <c r="O112" s="277"/>
      <c r="P112" s="277"/>
      <c r="Q112" s="278"/>
    </row>
    <row r="113" spans="2:17" s="69" customFormat="1" hidden="1">
      <c r="B113" s="67"/>
      <c r="C113" s="263" t="s">
        <v>52</v>
      </c>
      <c r="D113" s="264"/>
      <c r="E113" s="264"/>
      <c r="F113" s="264"/>
      <c r="G113" s="264"/>
      <c r="H113" s="68"/>
      <c r="I113" s="68"/>
      <c r="J113" s="67"/>
      <c r="K113" s="263" t="s">
        <v>52</v>
      </c>
      <c r="L113" s="264"/>
      <c r="M113" s="264"/>
      <c r="N113" s="264"/>
      <c r="O113" s="264"/>
    </row>
    <row r="114" spans="2:17" s="69" customFormat="1" hidden="1">
      <c r="B114" s="55"/>
      <c r="C114" s="265" t="s">
        <v>53</v>
      </c>
      <c r="D114" s="266"/>
      <c r="E114" s="266"/>
      <c r="F114" s="266"/>
      <c r="G114" s="266"/>
      <c r="H114" s="68"/>
      <c r="I114" s="68"/>
      <c r="J114" s="55"/>
      <c r="K114" s="265" t="s">
        <v>53</v>
      </c>
      <c r="L114" s="266"/>
      <c r="M114" s="266"/>
      <c r="N114" s="266"/>
      <c r="O114" s="266"/>
    </row>
    <row r="115" spans="2:17" s="45" customFormat="1" ht="20.100000000000001" customHeight="1">
      <c r="B115" s="74"/>
      <c r="C115" s="75"/>
      <c r="D115" s="76"/>
      <c r="E115" s="76"/>
      <c r="F115" s="77">
        <v>51</v>
      </c>
      <c r="G115" s="77">
        <v>52</v>
      </c>
      <c r="H115" s="44"/>
      <c r="I115" s="44"/>
      <c r="J115" s="74"/>
      <c r="K115" s="75"/>
      <c r="L115" s="76"/>
      <c r="M115" s="76"/>
      <c r="N115" s="77">
        <v>51</v>
      </c>
      <c r="O115" s="77">
        <v>52</v>
      </c>
      <c r="P115" s="77">
        <v>51</v>
      </c>
      <c r="Q115" s="77">
        <v>52</v>
      </c>
    </row>
    <row r="116" spans="2:17" ht="20.100000000000001" customHeight="1">
      <c r="B116" s="50"/>
      <c r="C116" s="54" t="s">
        <v>21</v>
      </c>
      <c r="D116" s="64">
        <v>12.71</v>
      </c>
      <c r="E116" s="64">
        <f>SUM(E117:E127)</f>
        <v>12.690000000000001</v>
      </c>
      <c r="F116" s="65">
        <f>SUM(F117:F127)</f>
        <v>29.570000000000004</v>
      </c>
      <c r="G116" s="65">
        <f>SUM(G117:G127)</f>
        <v>29.570000000000004</v>
      </c>
      <c r="H116" s="44">
        <f t="shared" si="1"/>
        <v>25.059322033898308</v>
      </c>
      <c r="I116" s="44">
        <f t="shared" si="1"/>
        <v>25.059322033898308</v>
      </c>
      <c r="J116" s="50"/>
      <c r="K116" s="54" t="s">
        <v>21</v>
      </c>
      <c r="L116" s="64">
        <v>12.71</v>
      </c>
      <c r="M116" s="64">
        <f>SUM(M117:M127)</f>
        <v>12.690000000000001</v>
      </c>
      <c r="N116" s="65">
        <f>SUM(N117:N127)</f>
        <v>29.570000000000004</v>
      </c>
      <c r="O116" s="65">
        <f>SUM(O117:O127)</f>
        <v>29.570000000000004</v>
      </c>
      <c r="P116" s="65">
        <f>SUM(P117:P128)</f>
        <v>30.850000000000005</v>
      </c>
      <c r="Q116" s="65">
        <f>SUM(Q117:Q128)</f>
        <v>30.850000000000005</v>
      </c>
    </row>
    <row r="117" spans="2:17" ht="25.5">
      <c r="B117" s="57"/>
      <c r="C117" s="58" t="s">
        <v>22</v>
      </c>
      <c r="D117" s="52">
        <v>4.32</v>
      </c>
      <c r="E117" s="52">
        <v>4.32</v>
      </c>
      <c r="F117" s="57">
        <v>7.34</v>
      </c>
      <c r="G117" s="57">
        <v>7.34</v>
      </c>
      <c r="H117" s="44">
        <f t="shared" si="1"/>
        <v>6.2203389830508478</v>
      </c>
      <c r="I117" s="44">
        <f t="shared" si="1"/>
        <v>6.2203389830508478</v>
      </c>
      <c r="J117" s="57"/>
      <c r="K117" s="58" t="s">
        <v>22</v>
      </c>
      <c r="L117" s="52">
        <v>4.32</v>
      </c>
      <c r="M117" s="52">
        <v>4.32</v>
      </c>
      <c r="N117" s="57">
        <v>7.34</v>
      </c>
      <c r="O117" s="57">
        <v>7.34</v>
      </c>
      <c r="P117" s="57">
        <v>6.49</v>
      </c>
      <c r="Q117" s="57">
        <v>6.49</v>
      </c>
    </row>
    <row r="118" spans="2:17">
      <c r="B118" s="57"/>
      <c r="C118" s="58" t="s">
        <v>23</v>
      </c>
      <c r="D118" s="52"/>
      <c r="E118" s="52"/>
      <c r="F118" s="57"/>
      <c r="G118" s="57"/>
      <c r="H118" s="44"/>
      <c r="I118" s="44"/>
      <c r="J118" s="57"/>
      <c r="K118" s="58" t="s">
        <v>23</v>
      </c>
      <c r="L118" s="52"/>
      <c r="M118" s="52"/>
      <c r="N118" s="57"/>
      <c r="O118" s="57"/>
      <c r="P118" s="57" t="s">
        <v>30</v>
      </c>
      <c r="Q118" s="57" t="s">
        <v>30</v>
      </c>
    </row>
    <row r="119" spans="2:17" ht="25.5">
      <c r="B119" s="57"/>
      <c r="C119" s="58" t="s">
        <v>24</v>
      </c>
      <c r="D119" s="60">
        <v>1.2</v>
      </c>
      <c r="E119" s="60">
        <v>1.2</v>
      </c>
      <c r="F119" s="66">
        <v>3.32</v>
      </c>
      <c r="G119" s="66">
        <v>3.32</v>
      </c>
      <c r="H119" s="44">
        <f t="shared" si="1"/>
        <v>2.8135593220338984</v>
      </c>
      <c r="I119" s="44">
        <f t="shared" si="1"/>
        <v>2.8135593220338984</v>
      </c>
      <c r="J119" s="57"/>
      <c r="K119" s="58" t="s">
        <v>24</v>
      </c>
      <c r="L119" s="60">
        <v>1.2</v>
      </c>
      <c r="M119" s="60">
        <v>1.2</v>
      </c>
      <c r="N119" s="66">
        <v>3.32</v>
      </c>
      <c r="O119" s="66">
        <v>3.32</v>
      </c>
      <c r="P119" s="66">
        <v>3.45</v>
      </c>
      <c r="Q119" s="66">
        <v>3.45</v>
      </c>
    </row>
    <row r="120" spans="2:17" ht="25.5">
      <c r="B120" s="57"/>
      <c r="C120" s="58" t="s">
        <v>25</v>
      </c>
      <c r="D120" s="52">
        <v>1.69</v>
      </c>
      <c r="E120" s="52">
        <v>1.69</v>
      </c>
      <c r="F120" s="57">
        <v>4.78</v>
      </c>
      <c r="G120" s="57">
        <v>4.78</v>
      </c>
      <c r="H120" s="44">
        <f t="shared" si="1"/>
        <v>4.0508474576271194</v>
      </c>
      <c r="I120" s="44">
        <f t="shared" si="1"/>
        <v>4.0508474576271194</v>
      </c>
      <c r="J120" s="57"/>
      <c r="K120" s="58" t="s">
        <v>25</v>
      </c>
      <c r="L120" s="52">
        <v>1.69</v>
      </c>
      <c r="M120" s="52">
        <v>1.69</v>
      </c>
      <c r="N120" s="57">
        <v>4.78</v>
      </c>
      <c r="O120" s="57">
        <v>4.78</v>
      </c>
      <c r="P120" s="57">
        <v>4.54</v>
      </c>
      <c r="Q120" s="57">
        <v>4.54</v>
      </c>
    </row>
    <row r="121" spans="2:17" ht="12.95" customHeight="1">
      <c r="B121" s="57"/>
      <c r="C121" s="58" t="s">
        <v>26</v>
      </c>
      <c r="D121" s="52">
        <v>1.45</v>
      </c>
      <c r="E121" s="52">
        <v>1.45</v>
      </c>
      <c r="F121" s="57">
        <v>3.53</v>
      </c>
      <c r="G121" s="57">
        <v>3.53</v>
      </c>
      <c r="H121" s="44">
        <f t="shared" si="1"/>
        <v>2.9915254237288136</v>
      </c>
      <c r="I121" s="44">
        <f t="shared" si="1"/>
        <v>2.9915254237288136</v>
      </c>
      <c r="J121" s="57"/>
      <c r="K121" s="58" t="s">
        <v>26</v>
      </c>
      <c r="L121" s="52">
        <v>1.45</v>
      </c>
      <c r="M121" s="52">
        <v>1.45</v>
      </c>
      <c r="N121" s="57">
        <v>3.53</v>
      </c>
      <c r="O121" s="57">
        <v>3.53</v>
      </c>
      <c r="P121" s="57">
        <v>3.33</v>
      </c>
      <c r="Q121" s="57">
        <v>3.33</v>
      </c>
    </row>
    <row r="122" spans="2:17">
      <c r="B122" s="57"/>
      <c r="C122" s="58" t="s">
        <v>28</v>
      </c>
      <c r="D122" s="52">
        <v>0.97</v>
      </c>
      <c r="E122" s="52">
        <v>0.97</v>
      </c>
      <c r="F122" s="57">
        <v>2.04</v>
      </c>
      <c r="G122" s="57">
        <v>2.04</v>
      </c>
      <c r="H122" s="44">
        <f t="shared" si="1"/>
        <v>1.728813559322034</v>
      </c>
      <c r="I122" s="44">
        <f t="shared" si="1"/>
        <v>1.728813559322034</v>
      </c>
      <c r="J122" s="57"/>
      <c r="K122" s="58" t="s">
        <v>28</v>
      </c>
      <c r="L122" s="52">
        <v>0.97</v>
      </c>
      <c r="M122" s="52">
        <v>0.97</v>
      </c>
      <c r="N122" s="57">
        <v>2.04</v>
      </c>
      <c r="O122" s="57">
        <v>2.04</v>
      </c>
      <c r="P122" s="57">
        <v>2.79</v>
      </c>
      <c r="Q122" s="57">
        <v>2.79</v>
      </c>
    </row>
    <row r="123" spans="2:17" ht="25.5">
      <c r="B123" s="57"/>
      <c r="C123" s="61" t="s">
        <v>29</v>
      </c>
      <c r="D123" s="52">
        <v>0.02</v>
      </c>
      <c r="E123" s="52" t="s">
        <v>30</v>
      </c>
      <c r="F123" s="57">
        <v>0.26</v>
      </c>
      <c r="G123" s="57" t="s">
        <v>30</v>
      </c>
      <c r="H123" s="44">
        <f t="shared" si="1"/>
        <v>0.22033898305084748</v>
      </c>
      <c r="I123" s="44"/>
      <c r="J123" s="57"/>
      <c r="K123" s="61" t="s">
        <v>29</v>
      </c>
      <c r="L123" s="52">
        <v>0.02</v>
      </c>
      <c r="M123" s="52" t="s">
        <v>30</v>
      </c>
      <c r="N123" s="57">
        <v>0.26</v>
      </c>
      <c r="O123" s="57" t="s">
        <v>30</v>
      </c>
      <c r="P123" s="57">
        <v>0.26</v>
      </c>
      <c r="Q123" s="57" t="s">
        <v>30</v>
      </c>
    </row>
    <row r="124" spans="2:17" ht="25.5">
      <c r="B124" s="57"/>
      <c r="C124" s="58" t="s">
        <v>31</v>
      </c>
      <c r="D124" s="52" t="s">
        <v>30</v>
      </c>
      <c r="E124" s="52" t="s">
        <v>30</v>
      </c>
      <c r="F124" s="57" t="s">
        <v>30</v>
      </c>
      <c r="G124" s="57">
        <v>0.26</v>
      </c>
      <c r="H124" s="44"/>
      <c r="I124" s="44">
        <f t="shared" si="1"/>
        <v>0.22033898305084748</v>
      </c>
      <c r="J124" s="57"/>
      <c r="K124" s="58" t="s">
        <v>31</v>
      </c>
      <c r="L124" s="52" t="s">
        <v>30</v>
      </c>
      <c r="M124" s="52" t="s">
        <v>30</v>
      </c>
      <c r="N124" s="57" t="s">
        <v>30</v>
      </c>
      <c r="O124" s="57">
        <v>0.26</v>
      </c>
      <c r="P124" s="57" t="s">
        <v>30</v>
      </c>
      <c r="Q124" s="57">
        <v>0.26</v>
      </c>
    </row>
    <row r="125" spans="2:17" ht="12.95" customHeight="1">
      <c r="B125" s="57"/>
      <c r="C125" s="58" t="s">
        <v>32</v>
      </c>
      <c r="D125" s="52">
        <v>0.84</v>
      </c>
      <c r="E125" s="60">
        <v>0.84</v>
      </c>
      <c r="F125" s="66">
        <v>5.16</v>
      </c>
      <c r="G125" s="66">
        <v>5.16</v>
      </c>
      <c r="H125" s="44">
        <f t="shared" si="1"/>
        <v>4.3728813559322042</v>
      </c>
      <c r="I125" s="44">
        <f t="shared" si="1"/>
        <v>4.3728813559322042</v>
      </c>
      <c r="J125" s="57"/>
      <c r="K125" s="58" t="s">
        <v>32</v>
      </c>
      <c r="L125" s="52">
        <v>0.84</v>
      </c>
      <c r="M125" s="60">
        <v>0.84</v>
      </c>
      <c r="N125" s="66">
        <v>5.16</v>
      </c>
      <c r="O125" s="66">
        <v>5.16</v>
      </c>
      <c r="P125" s="66">
        <v>5.16</v>
      </c>
      <c r="Q125" s="66">
        <v>5.16</v>
      </c>
    </row>
    <row r="126" spans="2:17" ht="12.95" customHeight="1">
      <c r="B126" s="57"/>
      <c r="C126" s="58" t="s">
        <v>33</v>
      </c>
      <c r="D126" s="52">
        <v>2.2200000000000002</v>
      </c>
      <c r="E126" s="60">
        <v>2.2200000000000002</v>
      </c>
      <c r="F126" s="66">
        <v>3.14</v>
      </c>
      <c r="G126" s="66">
        <v>3.14</v>
      </c>
      <c r="H126" s="44">
        <f t="shared" si="1"/>
        <v>2.6610169491525428</v>
      </c>
      <c r="I126" s="44">
        <f t="shared" si="1"/>
        <v>2.6610169491525428</v>
      </c>
      <c r="J126" s="57"/>
      <c r="K126" s="58" t="s">
        <v>33</v>
      </c>
      <c r="L126" s="52">
        <v>2.2200000000000002</v>
      </c>
      <c r="M126" s="60">
        <v>2.2200000000000002</v>
      </c>
      <c r="N126" s="66">
        <v>3.14</v>
      </c>
      <c r="O126" s="66">
        <v>3.14</v>
      </c>
      <c r="P126" s="66">
        <v>3.14</v>
      </c>
      <c r="Q126" s="66">
        <v>3.14</v>
      </c>
    </row>
    <row r="127" spans="2:17" ht="12.95" customHeight="1">
      <c r="B127" s="57"/>
      <c r="C127" s="58" t="s">
        <v>35</v>
      </c>
      <c r="D127" s="52" t="s">
        <v>30</v>
      </c>
      <c r="E127" s="60" t="s">
        <v>30</v>
      </c>
      <c r="F127" s="66"/>
      <c r="G127" s="66"/>
      <c r="H127" s="44"/>
      <c r="I127" s="44"/>
      <c r="J127" s="57"/>
      <c r="K127" s="58" t="s">
        <v>35</v>
      </c>
      <c r="L127" s="52" t="s">
        <v>30</v>
      </c>
      <c r="M127" s="60" t="s">
        <v>30</v>
      </c>
      <c r="N127" s="193" t="s">
        <v>30</v>
      </c>
      <c r="O127" s="193" t="s">
        <v>30</v>
      </c>
      <c r="P127" s="66" t="s">
        <v>30</v>
      </c>
      <c r="Q127" s="66" t="s">
        <v>30</v>
      </c>
    </row>
    <row r="128" spans="2:17" ht="12.95" customHeight="1">
      <c r="B128" s="57"/>
      <c r="C128" s="58"/>
      <c r="D128" s="52"/>
      <c r="E128" s="60"/>
      <c r="F128" s="66"/>
      <c r="G128" s="66"/>
      <c r="H128" s="44"/>
      <c r="I128" s="44"/>
      <c r="J128" s="57"/>
      <c r="K128" s="58" t="s">
        <v>162</v>
      </c>
      <c r="L128" s="52" t="s">
        <v>30</v>
      </c>
      <c r="M128" s="60" t="s">
        <v>30</v>
      </c>
      <c r="N128" s="193" t="s">
        <v>30</v>
      </c>
      <c r="O128" s="193" t="s">
        <v>30</v>
      </c>
      <c r="P128" s="66">
        <v>1.69</v>
      </c>
      <c r="Q128" s="66">
        <v>1.69</v>
      </c>
    </row>
    <row r="129" spans="2:17" ht="12.95" customHeight="1">
      <c r="B129" s="50"/>
      <c r="C129" s="63"/>
      <c r="D129" s="64"/>
      <c r="E129" s="64"/>
      <c r="F129" s="65"/>
      <c r="G129" s="65"/>
      <c r="H129" s="44"/>
      <c r="I129" s="44"/>
      <c r="J129" s="50"/>
      <c r="K129" s="63"/>
      <c r="L129" s="64"/>
      <c r="M129" s="64"/>
      <c r="N129" s="65"/>
      <c r="O129" s="65"/>
      <c r="P129" s="65"/>
      <c r="Q129" s="65"/>
    </row>
    <row r="130" spans="2:17">
      <c r="B130" s="57"/>
      <c r="C130" s="61" t="s">
        <v>36</v>
      </c>
      <c r="D130" s="52"/>
      <c r="E130" s="52"/>
      <c r="F130" s="57">
        <v>7.3</v>
      </c>
      <c r="G130" s="57">
        <v>7.3</v>
      </c>
      <c r="H130" s="44">
        <f t="shared" si="1"/>
        <v>6.1864406779661021</v>
      </c>
      <c r="I130" s="44">
        <f t="shared" si="1"/>
        <v>6.1864406779661021</v>
      </c>
      <c r="J130" s="57"/>
      <c r="K130" s="61" t="s">
        <v>36</v>
      </c>
      <c r="L130" s="52"/>
      <c r="M130" s="52"/>
      <c r="N130" s="57">
        <v>7.3</v>
      </c>
      <c r="O130" s="57">
        <v>7.3</v>
      </c>
      <c r="P130" s="57">
        <v>7.8</v>
      </c>
      <c r="Q130" s="57">
        <v>7.8</v>
      </c>
    </row>
    <row r="131" spans="2:17" ht="12.95" customHeight="1">
      <c r="B131" s="57"/>
      <c r="C131" s="61" t="s">
        <v>37</v>
      </c>
      <c r="D131" s="60"/>
      <c r="E131" s="60"/>
      <c r="F131" s="66">
        <v>6.85</v>
      </c>
      <c r="G131" s="66">
        <v>6.64</v>
      </c>
      <c r="H131" s="44"/>
      <c r="I131" s="44"/>
      <c r="J131" s="57"/>
      <c r="K131" s="61" t="s">
        <v>37</v>
      </c>
      <c r="L131" s="60"/>
      <c r="M131" s="60"/>
      <c r="N131" s="66">
        <v>6.85</v>
      </c>
      <c r="O131" s="66">
        <v>6.64</v>
      </c>
      <c r="P131" s="208"/>
      <c r="Q131" s="66"/>
    </row>
    <row r="132" spans="2:17" ht="12.95" customHeight="1" thickBot="1">
      <c r="B132" s="57"/>
      <c r="C132" s="267"/>
      <c r="D132" s="268"/>
      <c r="E132" s="268"/>
      <c r="F132" s="268"/>
      <c r="G132" s="268"/>
      <c r="H132" s="44">
        <f t="shared" si="1"/>
        <v>0</v>
      </c>
      <c r="I132" s="44">
        <f t="shared" si="1"/>
        <v>0</v>
      </c>
      <c r="J132" s="171"/>
      <c r="K132" s="307"/>
      <c r="L132" s="308"/>
      <c r="M132" s="308"/>
      <c r="N132" s="308"/>
      <c r="O132" s="308"/>
    </row>
    <row r="133" spans="2:17" ht="12.95" customHeight="1" thickBot="1">
      <c r="B133" s="269"/>
      <c r="C133" s="269"/>
      <c r="D133" s="269"/>
      <c r="E133" s="269"/>
      <c r="F133" s="269"/>
      <c r="G133" s="269"/>
      <c r="H133" s="44"/>
      <c r="I133" s="44"/>
      <c r="J133" s="283"/>
      <c r="K133" s="284"/>
      <c r="L133" s="284"/>
      <c r="M133" s="284"/>
      <c r="N133" s="284"/>
      <c r="O133" s="284"/>
      <c r="P133" s="284"/>
      <c r="Q133" s="285"/>
    </row>
    <row r="134" spans="2:17" s="45" customFormat="1" ht="17.25" customHeight="1" thickBot="1">
      <c r="B134" s="43" t="s">
        <v>54</v>
      </c>
      <c r="C134" s="270" t="s">
        <v>55</v>
      </c>
      <c r="D134" s="270"/>
      <c r="E134" s="270"/>
      <c r="F134" s="270"/>
      <c r="G134" s="270"/>
      <c r="H134" s="44"/>
      <c r="I134" s="44"/>
      <c r="J134" s="43" t="s">
        <v>54</v>
      </c>
      <c r="K134" s="276" t="s">
        <v>55</v>
      </c>
      <c r="L134" s="277"/>
      <c r="M134" s="277"/>
      <c r="N134" s="277"/>
      <c r="O134" s="277"/>
      <c r="P134" s="277"/>
      <c r="Q134" s="278"/>
    </row>
    <row r="135" spans="2:17" s="48" customFormat="1" ht="27" hidden="1" customHeight="1">
      <c r="B135" s="79"/>
      <c r="C135" s="271" t="s">
        <v>56</v>
      </c>
      <c r="D135" s="272"/>
      <c r="E135" s="272"/>
      <c r="F135" s="272"/>
      <c r="G135" s="272"/>
      <c r="H135" s="47">
        <f t="shared" si="1"/>
        <v>0</v>
      </c>
      <c r="I135" s="47">
        <f t="shared" si="1"/>
        <v>0</v>
      </c>
      <c r="J135" s="79"/>
      <c r="K135" s="271" t="s">
        <v>56</v>
      </c>
      <c r="L135" s="272"/>
      <c r="M135" s="272"/>
      <c r="N135" s="272"/>
      <c r="O135" s="272"/>
    </row>
    <row r="136" spans="2:17" s="48" customFormat="1" ht="27" hidden="1" customHeight="1">
      <c r="B136" s="79"/>
      <c r="C136" s="273" t="s">
        <v>57</v>
      </c>
      <c r="D136" s="274"/>
      <c r="E136" s="274"/>
      <c r="F136" s="274"/>
      <c r="G136" s="274"/>
      <c r="H136" s="47">
        <f t="shared" si="1"/>
        <v>0</v>
      </c>
      <c r="I136" s="47">
        <f t="shared" si="1"/>
        <v>0</v>
      </c>
      <c r="J136" s="79"/>
      <c r="K136" s="273" t="s">
        <v>57</v>
      </c>
      <c r="L136" s="274"/>
      <c r="M136" s="274"/>
      <c r="N136" s="274"/>
      <c r="O136" s="274"/>
    </row>
    <row r="137" spans="2:17" s="48" customFormat="1" ht="27" hidden="1" customHeight="1">
      <c r="B137" s="79"/>
      <c r="C137" s="264" t="s">
        <v>58</v>
      </c>
      <c r="D137" s="275"/>
      <c r="E137" s="275"/>
      <c r="F137" s="275"/>
      <c r="G137" s="275"/>
      <c r="H137" s="47">
        <f t="shared" si="1"/>
        <v>0</v>
      </c>
      <c r="I137" s="47">
        <f t="shared" si="1"/>
        <v>0</v>
      </c>
      <c r="J137" s="79"/>
      <c r="K137" s="264" t="s">
        <v>58</v>
      </c>
      <c r="L137" s="275"/>
      <c r="M137" s="275"/>
      <c r="N137" s="275"/>
      <c r="O137" s="275"/>
    </row>
    <row r="138" spans="2:17" s="48" customFormat="1" ht="27" hidden="1" customHeight="1">
      <c r="B138" s="80"/>
      <c r="C138" s="265" t="s">
        <v>59</v>
      </c>
      <c r="D138" s="282"/>
      <c r="E138" s="282"/>
      <c r="F138" s="282"/>
      <c r="G138" s="282"/>
      <c r="H138" s="47">
        <f t="shared" si="1"/>
        <v>0</v>
      </c>
      <c r="I138" s="47">
        <f t="shared" si="1"/>
        <v>0</v>
      </c>
      <c r="J138" s="80"/>
      <c r="K138" s="265" t="s">
        <v>59</v>
      </c>
      <c r="L138" s="282"/>
      <c r="M138" s="282"/>
      <c r="N138" s="282"/>
      <c r="O138" s="282"/>
    </row>
    <row r="139" spans="2:17" s="45" customFormat="1" ht="21.75" customHeight="1">
      <c r="B139" s="74"/>
      <c r="C139" s="75"/>
      <c r="D139" s="81"/>
      <c r="E139" s="81"/>
      <c r="F139" s="82">
        <v>61</v>
      </c>
      <c r="G139" s="82">
        <v>62</v>
      </c>
      <c r="H139" s="44"/>
      <c r="I139" s="44"/>
      <c r="J139" s="74"/>
      <c r="K139" s="75"/>
      <c r="L139" s="81"/>
      <c r="M139" s="81"/>
      <c r="N139" s="82">
        <v>61</v>
      </c>
      <c r="O139" s="82">
        <v>62</v>
      </c>
      <c r="P139" s="82">
        <v>61</v>
      </c>
      <c r="Q139" s="82">
        <v>62</v>
      </c>
    </row>
    <row r="140" spans="2:17">
      <c r="B140" s="50"/>
      <c r="C140" s="54" t="s">
        <v>21</v>
      </c>
      <c r="D140" s="64">
        <f>11.25+0.01</f>
        <v>11.26</v>
      </c>
      <c r="E140" s="64">
        <f>SUM(E141:E150)</f>
        <v>11.240000000000002</v>
      </c>
      <c r="F140" s="65">
        <f>SUM(F141:F150)</f>
        <v>26.040000000000003</v>
      </c>
      <c r="G140" s="65">
        <f>SUM(G141:G150)</f>
        <v>26.040000000000003</v>
      </c>
      <c r="H140" s="44">
        <f t="shared" si="1"/>
        <v>22.067796610169495</v>
      </c>
      <c r="I140" s="44">
        <f t="shared" si="1"/>
        <v>22.067796610169495</v>
      </c>
      <c r="J140" s="50"/>
      <c r="K140" s="54" t="s">
        <v>21</v>
      </c>
      <c r="L140" s="64">
        <f>11.25+0.01</f>
        <v>11.26</v>
      </c>
      <c r="M140" s="64">
        <f>SUM(M141:M150)</f>
        <v>11.240000000000002</v>
      </c>
      <c r="N140" s="65">
        <f>SUM(N141:N150)</f>
        <v>26.040000000000003</v>
      </c>
      <c r="O140" s="65">
        <f>SUM(O141:O150)</f>
        <v>26.040000000000003</v>
      </c>
      <c r="P140" s="65">
        <f>SUM(P141:P151)</f>
        <v>27.35</v>
      </c>
      <c r="Q140" s="65">
        <f>SUM(Q141:Q151)</f>
        <v>27.35</v>
      </c>
    </row>
    <row r="141" spans="2:17" ht="24" customHeight="1">
      <c r="B141" s="57"/>
      <c r="C141" s="58" t="s">
        <v>22</v>
      </c>
      <c r="D141" s="52">
        <v>4.32</v>
      </c>
      <c r="E141" s="52">
        <v>4.32</v>
      </c>
      <c r="F141" s="57">
        <v>7.34</v>
      </c>
      <c r="G141" s="57">
        <v>7.34</v>
      </c>
      <c r="H141" s="44">
        <f t="shared" si="1"/>
        <v>6.2203389830508478</v>
      </c>
      <c r="I141" s="44">
        <f t="shared" si="1"/>
        <v>6.2203389830508478</v>
      </c>
      <c r="J141" s="57"/>
      <c r="K141" s="58" t="s">
        <v>22</v>
      </c>
      <c r="L141" s="52">
        <v>4.32</v>
      </c>
      <c r="M141" s="52">
        <v>4.32</v>
      </c>
      <c r="N141" s="57">
        <v>7.34</v>
      </c>
      <c r="O141" s="57">
        <v>7.34</v>
      </c>
      <c r="P141" s="57">
        <v>6.32</v>
      </c>
      <c r="Q141" s="57">
        <v>6.32</v>
      </c>
    </row>
    <row r="142" spans="2:17" ht="12.75" customHeight="1">
      <c r="B142" s="57"/>
      <c r="C142" s="58" t="s">
        <v>23</v>
      </c>
      <c r="D142" s="52"/>
      <c r="E142" s="52"/>
      <c r="F142" s="57"/>
      <c r="G142" s="57"/>
      <c r="H142" s="44"/>
      <c r="I142" s="44"/>
      <c r="J142" s="57"/>
      <c r="K142" s="58" t="s">
        <v>23</v>
      </c>
      <c r="L142" s="52"/>
      <c r="M142" s="52"/>
      <c r="N142" s="57"/>
      <c r="O142" s="57"/>
      <c r="P142" s="57"/>
      <c r="Q142" s="57"/>
    </row>
    <row r="143" spans="2:17" ht="23.25" customHeight="1">
      <c r="B143" s="57"/>
      <c r="C143" s="58" t="s">
        <v>24</v>
      </c>
      <c r="D143" s="60">
        <v>1.2</v>
      </c>
      <c r="E143" s="60">
        <v>1.2</v>
      </c>
      <c r="F143" s="66">
        <v>3.32</v>
      </c>
      <c r="G143" s="66">
        <v>3.32</v>
      </c>
      <c r="H143" s="44">
        <f t="shared" si="1"/>
        <v>2.8135593220338984</v>
      </c>
      <c r="I143" s="44">
        <f t="shared" si="1"/>
        <v>2.8135593220338984</v>
      </c>
      <c r="J143" s="57"/>
      <c r="K143" s="58" t="s">
        <v>24</v>
      </c>
      <c r="L143" s="60">
        <v>1.2</v>
      </c>
      <c r="M143" s="60">
        <v>1.2</v>
      </c>
      <c r="N143" s="66">
        <v>3.32</v>
      </c>
      <c r="O143" s="66">
        <v>3.32</v>
      </c>
      <c r="P143" s="66">
        <v>3.45</v>
      </c>
      <c r="Q143" s="66">
        <v>3.45</v>
      </c>
    </row>
    <row r="144" spans="2:17" ht="25.5">
      <c r="B144" s="57"/>
      <c r="C144" s="58" t="s">
        <v>25</v>
      </c>
      <c r="D144" s="52">
        <v>1.69</v>
      </c>
      <c r="E144" s="52">
        <v>1.69</v>
      </c>
      <c r="F144" s="57">
        <v>4.78</v>
      </c>
      <c r="G144" s="57">
        <v>4.78</v>
      </c>
      <c r="H144" s="44">
        <f t="shared" si="1"/>
        <v>4.0508474576271194</v>
      </c>
      <c r="I144" s="44">
        <f t="shared" si="1"/>
        <v>4.0508474576271194</v>
      </c>
      <c r="J144" s="57"/>
      <c r="K144" s="58" t="s">
        <v>25</v>
      </c>
      <c r="L144" s="52">
        <v>1.69</v>
      </c>
      <c r="M144" s="52">
        <v>1.69</v>
      </c>
      <c r="N144" s="57">
        <v>4.78</v>
      </c>
      <c r="O144" s="57">
        <v>4.78</v>
      </c>
      <c r="P144" s="57">
        <v>4.54</v>
      </c>
      <c r="Q144" s="57">
        <v>4.54</v>
      </c>
    </row>
    <row r="145" spans="2:17">
      <c r="B145" s="57"/>
      <c r="C145" s="58" t="s">
        <v>28</v>
      </c>
      <c r="D145" s="52">
        <v>0.97</v>
      </c>
      <c r="E145" s="52">
        <v>0.97</v>
      </c>
      <c r="F145" s="57">
        <v>2.04</v>
      </c>
      <c r="G145" s="57">
        <v>2.04</v>
      </c>
      <c r="H145" s="44">
        <f t="shared" si="1"/>
        <v>1.728813559322034</v>
      </c>
      <c r="I145" s="44">
        <f t="shared" si="1"/>
        <v>1.728813559322034</v>
      </c>
      <c r="J145" s="57"/>
      <c r="K145" s="58" t="s">
        <v>28</v>
      </c>
      <c r="L145" s="52">
        <v>0.97</v>
      </c>
      <c r="M145" s="52">
        <v>0.97</v>
      </c>
      <c r="N145" s="57">
        <v>2.04</v>
      </c>
      <c r="O145" s="57">
        <v>2.04</v>
      </c>
      <c r="P145" s="57">
        <v>2.79</v>
      </c>
      <c r="Q145" s="57">
        <v>2.79</v>
      </c>
    </row>
    <row r="146" spans="2:17" ht="25.5">
      <c r="B146" s="57"/>
      <c r="C146" s="61" t="s">
        <v>29</v>
      </c>
      <c r="D146" s="52">
        <v>0.02</v>
      </c>
      <c r="E146" s="52" t="s">
        <v>30</v>
      </c>
      <c r="F146" s="57">
        <v>0.26</v>
      </c>
      <c r="G146" s="57" t="s">
        <v>30</v>
      </c>
      <c r="H146" s="44">
        <f t="shared" si="1"/>
        <v>0.22033898305084748</v>
      </c>
      <c r="I146" s="44"/>
      <c r="J146" s="57"/>
      <c r="K146" s="61" t="s">
        <v>29</v>
      </c>
      <c r="L146" s="52">
        <v>0.02</v>
      </c>
      <c r="M146" s="52" t="s">
        <v>30</v>
      </c>
      <c r="N146" s="57">
        <v>0.26</v>
      </c>
      <c r="O146" s="57" t="s">
        <v>30</v>
      </c>
      <c r="P146" s="57">
        <v>0.26</v>
      </c>
      <c r="Q146" s="57">
        <v>0.26</v>
      </c>
    </row>
    <row r="147" spans="2:17" ht="25.5">
      <c r="B147" s="57"/>
      <c r="C147" s="58" t="s">
        <v>31</v>
      </c>
      <c r="D147" s="52" t="s">
        <v>30</v>
      </c>
      <c r="E147" s="52" t="s">
        <v>30</v>
      </c>
      <c r="F147" s="57" t="s">
        <v>30</v>
      </c>
      <c r="G147" s="57">
        <v>0.26</v>
      </c>
      <c r="H147" s="44"/>
      <c r="I147" s="44">
        <f t="shared" si="1"/>
        <v>0.22033898305084748</v>
      </c>
      <c r="J147" s="57"/>
      <c r="K147" s="58" t="s">
        <v>31</v>
      </c>
      <c r="L147" s="52" t="s">
        <v>30</v>
      </c>
      <c r="M147" s="52" t="s">
        <v>30</v>
      </c>
      <c r="N147" s="57" t="s">
        <v>30</v>
      </c>
      <c r="O147" s="57">
        <v>0.26</v>
      </c>
      <c r="P147" s="57"/>
      <c r="Q147" s="57"/>
    </row>
    <row r="148" spans="2:17">
      <c r="B148" s="57"/>
      <c r="C148" s="58" t="s">
        <v>32</v>
      </c>
      <c r="D148" s="52">
        <v>0.84</v>
      </c>
      <c r="E148" s="60">
        <v>0.84</v>
      </c>
      <c r="F148" s="66">
        <v>5.16</v>
      </c>
      <c r="G148" s="66">
        <v>5.16</v>
      </c>
      <c r="H148" s="44">
        <f t="shared" si="1"/>
        <v>4.3728813559322042</v>
      </c>
      <c r="I148" s="44">
        <f t="shared" si="1"/>
        <v>4.3728813559322042</v>
      </c>
      <c r="J148" s="57"/>
      <c r="K148" s="58" t="s">
        <v>32</v>
      </c>
      <c r="L148" s="52">
        <v>0.84</v>
      </c>
      <c r="M148" s="60">
        <v>0.84</v>
      </c>
      <c r="N148" s="66">
        <v>5.16</v>
      </c>
      <c r="O148" s="66">
        <v>5.16</v>
      </c>
      <c r="P148" s="66">
        <v>5.16</v>
      </c>
      <c r="Q148" s="66">
        <v>5.16</v>
      </c>
    </row>
    <row r="149" spans="2:17" ht="12.95" customHeight="1">
      <c r="B149" s="57"/>
      <c r="C149" s="58" t="s">
        <v>33</v>
      </c>
      <c r="D149" s="52">
        <v>2.2200000000000002</v>
      </c>
      <c r="E149" s="60">
        <v>2.2200000000000002</v>
      </c>
      <c r="F149" s="66">
        <v>3.14</v>
      </c>
      <c r="G149" s="66">
        <v>3.14</v>
      </c>
      <c r="H149" s="44">
        <f t="shared" si="1"/>
        <v>2.6610169491525428</v>
      </c>
      <c r="I149" s="44">
        <f t="shared" si="1"/>
        <v>2.6610169491525428</v>
      </c>
      <c r="J149" s="57"/>
      <c r="K149" s="58" t="s">
        <v>33</v>
      </c>
      <c r="L149" s="52">
        <v>2.2200000000000002</v>
      </c>
      <c r="M149" s="60">
        <v>2.2200000000000002</v>
      </c>
      <c r="N149" s="66">
        <v>3.14</v>
      </c>
      <c r="O149" s="66">
        <v>3.14</v>
      </c>
      <c r="P149" s="66">
        <v>3.14</v>
      </c>
      <c r="Q149" s="66">
        <v>3.14</v>
      </c>
    </row>
    <row r="150" spans="2:17" ht="12.95" customHeight="1">
      <c r="B150" s="57"/>
      <c r="C150" s="58" t="s">
        <v>35</v>
      </c>
      <c r="D150" s="52" t="s">
        <v>30</v>
      </c>
      <c r="E150" s="60" t="s">
        <v>30</v>
      </c>
      <c r="F150" s="66"/>
      <c r="G150" s="66"/>
      <c r="H150" s="44"/>
      <c r="I150" s="44"/>
      <c r="J150" s="57"/>
      <c r="K150" s="58" t="s">
        <v>35</v>
      </c>
      <c r="L150" s="52" t="s">
        <v>30</v>
      </c>
      <c r="M150" s="60" t="s">
        <v>30</v>
      </c>
      <c r="N150" s="66"/>
      <c r="O150" s="66"/>
      <c r="P150" s="66"/>
      <c r="Q150" s="66"/>
    </row>
    <row r="151" spans="2:17" ht="12.95" customHeight="1">
      <c r="B151" s="57"/>
      <c r="C151" s="58"/>
      <c r="D151" s="52"/>
      <c r="E151" s="60"/>
      <c r="F151" s="66"/>
      <c r="G151" s="66"/>
      <c r="H151" s="44"/>
      <c r="I151" s="44"/>
      <c r="J151" s="57"/>
      <c r="K151" s="58" t="s">
        <v>162</v>
      </c>
      <c r="L151" s="52"/>
      <c r="M151" s="60"/>
      <c r="N151" s="66"/>
      <c r="O151" s="66"/>
      <c r="P151" s="66">
        <v>1.69</v>
      </c>
      <c r="Q151" s="66">
        <v>1.69</v>
      </c>
    </row>
    <row r="152" spans="2:17" ht="12.75" customHeight="1">
      <c r="B152" s="50"/>
      <c r="C152" s="63"/>
      <c r="D152" s="64"/>
      <c r="E152" s="64"/>
      <c r="F152" s="65"/>
      <c r="G152" s="65"/>
      <c r="H152" s="44"/>
      <c r="I152" s="44"/>
      <c r="J152" s="50"/>
      <c r="K152" s="63"/>
      <c r="L152" s="64"/>
      <c r="M152" s="64"/>
      <c r="N152" s="65"/>
      <c r="O152" s="65"/>
      <c r="P152" s="65"/>
      <c r="Q152" s="65"/>
    </row>
    <row r="153" spans="2:17">
      <c r="B153" s="83"/>
      <c r="C153" s="58" t="s">
        <v>36</v>
      </c>
      <c r="D153" s="84"/>
      <c r="E153" s="84"/>
      <c r="F153" s="57">
        <v>7.3</v>
      </c>
      <c r="G153" s="57">
        <v>7.3</v>
      </c>
      <c r="H153" s="44">
        <f t="shared" si="1"/>
        <v>6.1864406779661021</v>
      </c>
      <c r="I153" s="44">
        <f t="shared" si="1"/>
        <v>6.1864406779661021</v>
      </c>
      <c r="J153" s="83"/>
      <c r="K153" s="58" t="s">
        <v>36</v>
      </c>
      <c r="L153" s="84"/>
      <c r="M153" s="84"/>
      <c r="N153" s="57">
        <v>7.3</v>
      </c>
      <c r="O153" s="57">
        <v>7.3</v>
      </c>
      <c r="P153" s="57">
        <v>7.8</v>
      </c>
      <c r="Q153" s="57">
        <v>7.8</v>
      </c>
    </row>
    <row r="154" spans="2:17" ht="14.25" customHeight="1" thickBot="1">
      <c r="B154" s="83"/>
      <c r="C154" s="58" t="s">
        <v>37</v>
      </c>
      <c r="D154" s="85"/>
      <c r="E154" s="85"/>
      <c r="F154" s="66">
        <v>5.81</v>
      </c>
      <c r="G154" s="66">
        <v>5.61</v>
      </c>
      <c r="H154" s="44">
        <f t="shared" si="1"/>
        <v>4.9237288135593218</v>
      </c>
      <c r="I154" s="44">
        <f t="shared" si="1"/>
        <v>4.7542372881355934</v>
      </c>
      <c r="J154" s="199"/>
      <c r="K154" s="200" t="s">
        <v>37</v>
      </c>
      <c r="L154" s="201"/>
      <c r="M154" s="201"/>
      <c r="N154" s="197">
        <v>5.81</v>
      </c>
      <c r="O154" s="197">
        <v>5.61</v>
      </c>
      <c r="P154" s="209"/>
      <c r="Q154" s="197"/>
    </row>
    <row r="155" spans="2:17" ht="16.5" customHeight="1">
      <c r="B155" s="57"/>
      <c r="C155" s="267"/>
      <c r="D155" s="268"/>
      <c r="E155" s="268"/>
      <c r="F155" s="268"/>
      <c r="G155" s="268"/>
      <c r="H155" s="44"/>
      <c r="I155" s="44"/>
      <c r="J155" s="202"/>
      <c r="K155" s="329"/>
      <c r="L155" s="329"/>
      <c r="M155" s="329"/>
      <c r="N155" s="329"/>
      <c r="O155" s="329"/>
      <c r="P155" s="329"/>
      <c r="Q155" s="330"/>
    </row>
    <row r="156" spans="2:17" ht="10.5" customHeight="1" thickBot="1">
      <c r="B156" s="269"/>
      <c r="C156" s="269"/>
      <c r="D156" s="269"/>
      <c r="E156" s="269"/>
      <c r="F156" s="269"/>
      <c r="G156" s="269"/>
      <c r="H156" s="44"/>
      <c r="I156" s="44"/>
      <c r="J156" s="331"/>
      <c r="K156" s="332"/>
      <c r="L156" s="332"/>
      <c r="M156" s="332"/>
      <c r="N156" s="332"/>
      <c r="O156" s="332"/>
      <c r="P156" s="332"/>
      <c r="Q156" s="333"/>
    </row>
    <row r="157" spans="2:17" s="45" customFormat="1" ht="33" customHeight="1" thickBot="1">
      <c r="B157" s="43" t="s">
        <v>60</v>
      </c>
      <c r="C157" s="270" t="s">
        <v>61</v>
      </c>
      <c r="D157" s="270"/>
      <c r="E157" s="270"/>
      <c r="F157" s="270"/>
      <c r="G157" s="270"/>
      <c r="H157" s="44"/>
      <c r="I157" s="44"/>
      <c r="J157" s="198" t="s">
        <v>60</v>
      </c>
      <c r="K157" s="323" t="s">
        <v>61</v>
      </c>
      <c r="L157" s="324"/>
      <c r="M157" s="324"/>
      <c r="N157" s="324"/>
      <c r="O157" s="324"/>
      <c r="P157" s="324"/>
      <c r="Q157" s="325"/>
    </row>
    <row r="158" spans="2:17" ht="15.75" customHeight="1" thickBot="1">
      <c r="B158" s="86"/>
      <c r="C158" s="309" t="s">
        <v>62</v>
      </c>
      <c r="D158" s="310"/>
      <c r="E158" s="310"/>
      <c r="F158" s="310"/>
      <c r="G158" s="310"/>
      <c r="H158" s="44"/>
      <c r="I158" s="44"/>
      <c r="J158" s="86"/>
      <c r="K158" s="326" t="s">
        <v>62</v>
      </c>
      <c r="L158" s="327"/>
      <c r="M158" s="327"/>
      <c r="N158" s="327"/>
      <c r="O158" s="327"/>
      <c r="P158" s="327"/>
      <c r="Q158" s="328"/>
    </row>
    <row r="159" spans="2:17" ht="15.75" customHeight="1">
      <c r="B159" s="57"/>
      <c r="C159" s="87"/>
      <c r="D159" s="88"/>
      <c r="E159" s="88"/>
      <c r="F159" s="89">
        <v>71</v>
      </c>
      <c r="G159" s="90"/>
      <c r="H159" s="44"/>
      <c r="I159" s="44"/>
      <c r="J159" s="57"/>
      <c r="K159" s="172"/>
      <c r="L159" s="203"/>
      <c r="M159" s="203"/>
      <c r="N159" s="204">
        <v>71</v>
      </c>
      <c r="O159" s="173"/>
      <c r="P159" s="204">
        <v>71</v>
      </c>
      <c r="Q159" s="173"/>
    </row>
    <row r="160" spans="2:17">
      <c r="B160" s="57"/>
      <c r="C160" s="54" t="s">
        <v>21</v>
      </c>
      <c r="D160" s="64">
        <f>10.05+0.01</f>
        <v>10.06</v>
      </c>
      <c r="E160" s="64"/>
      <c r="F160" s="65">
        <f>SUM(F161:F168)</f>
        <v>22.72</v>
      </c>
      <c r="G160" s="65"/>
      <c r="H160" s="44">
        <f t="shared" si="1"/>
        <v>19.254237288135592</v>
      </c>
      <c r="I160" s="44"/>
      <c r="J160" s="57"/>
      <c r="K160" s="54" t="s">
        <v>21</v>
      </c>
      <c r="L160" s="64">
        <f>10.05+0.01</f>
        <v>10.06</v>
      </c>
      <c r="M160" s="64"/>
      <c r="N160" s="65">
        <f>SUM(N161:N168)</f>
        <v>22.72</v>
      </c>
      <c r="O160" s="65" t="s">
        <v>30</v>
      </c>
      <c r="P160" s="65">
        <f>SUM(P161:P169)</f>
        <v>23.860000000000003</v>
      </c>
      <c r="Q160" s="65" t="s">
        <v>30</v>
      </c>
    </row>
    <row r="161" spans="2:17" ht="25.5">
      <c r="B161" s="57"/>
      <c r="C161" s="58" t="s">
        <v>22</v>
      </c>
      <c r="D161" s="52">
        <v>4.32</v>
      </c>
      <c r="E161" s="52">
        <v>4.32</v>
      </c>
      <c r="F161" s="57">
        <v>7.34</v>
      </c>
      <c r="G161" s="59" t="s">
        <v>30</v>
      </c>
      <c r="H161" s="44">
        <f t="shared" si="1"/>
        <v>6.2203389830508478</v>
      </c>
      <c r="I161" s="44"/>
      <c r="J161" s="57"/>
      <c r="K161" s="58" t="s">
        <v>22</v>
      </c>
      <c r="L161" s="52">
        <v>4.32</v>
      </c>
      <c r="M161" s="52">
        <v>4.32</v>
      </c>
      <c r="N161" s="57">
        <v>7.34</v>
      </c>
      <c r="O161" s="59" t="s">
        <v>30</v>
      </c>
      <c r="P161" s="57">
        <v>6.28</v>
      </c>
      <c r="Q161" s="59" t="s">
        <v>30</v>
      </c>
    </row>
    <row r="162" spans="2:17">
      <c r="B162" s="57"/>
      <c r="C162" s="58" t="s">
        <v>23</v>
      </c>
      <c r="D162" s="52"/>
      <c r="E162" s="52"/>
      <c r="F162" s="57"/>
      <c r="G162" s="59" t="s">
        <v>30</v>
      </c>
      <c r="H162" s="44"/>
      <c r="I162" s="44"/>
      <c r="J162" s="57"/>
      <c r="K162" s="58" t="s">
        <v>23</v>
      </c>
      <c r="L162" s="52"/>
      <c r="M162" s="52"/>
      <c r="N162" s="57"/>
      <c r="O162" s="59" t="s">
        <v>30</v>
      </c>
      <c r="P162" s="57"/>
      <c r="Q162" s="59" t="s">
        <v>30</v>
      </c>
    </row>
    <row r="163" spans="2:17" ht="25.5">
      <c r="B163" s="57"/>
      <c r="C163" s="58" t="s">
        <v>25</v>
      </c>
      <c r="D163" s="52">
        <v>1.69</v>
      </c>
      <c r="E163" s="52" t="s">
        <v>30</v>
      </c>
      <c r="F163" s="57">
        <v>4.78</v>
      </c>
      <c r="G163" s="59" t="s">
        <v>30</v>
      </c>
      <c r="H163" s="44">
        <f t="shared" ref="H163:H209" si="2">F163/1.18</f>
        <v>4.0508474576271194</v>
      </c>
      <c r="I163" s="44"/>
      <c r="J163" s="57"/>
      <c r="K163" s="58" t="s">
        <v>25</v>
      </c>
      <c r="L163" s="52">
        <v>1.69</v>
      </c>
      <c r="M163" s="52" t="s">
        <v>30</v>
      </c>
      <c r="N163" s="57">
        <v>4.78</v>
      </c>
      <c r="O163" s="59" t="s">
        <v>30</v>
      </c>
      <c r="P163" s="57">
        <v>4.54</v>
      </c>
      <c r="Q163" s="59" t="s">
        <v>30</v>
      </c>
    </row>
    <row r="164" spans="2:17">
      <c r="B164" s="57"/>
      <c r="C164" s="58" t="s">
        <v>28</v>
      </c>
      <c r="D164" s="52">
        <v>0.97</v>
      </c>
      <c r="E164" s="52" t="s">
        <v>30</v>
      </c>
      <c r="F164" s="57">
        <v>2.04</v>
      </c>
      <c r="G164" s="59" t="s">
        <v>30</v>
      </c>
      <c r="H164" s="44">
        <f t="shared" si="2"/>
        <v>1.728813559322034</v>
      </c>
      <c r="I164" s="44"/>
      <c r="J164" s="57"/>
      <c r="K164" s="58" t="s">
        <v>28</v>
      </c>
      <c r="L164" s="52">
        <v>0.97</v>
      </c>
      <c r="M164" s="52" t="s">
        <v>30</v>
      </c>
      <c r="N164" s="57">
        <v>2.04</v>
      </c>
      <c r="O164" s="59" t="s">
        <v>30</v>
      </c>
      <c r="P164" s="57">
        <v>2.79</v>
      </c>
      <c r="Q164" s="59" t="s">
        <v>30</v>
      </c>
    </row>
    <row r="165" spans="2:17" ht="25.5">
      <c r="B165" s="57"/>
      <c r="C165" s="61" t="s">
        <v>29</v>
      </c>
      <c r="D165" s="52">
        <v>0.02</v>
      </c>
      <c r="E165" s="52" t="s">
        <v>30</v>
      </c>
      <c r="F165" s="57">
        <v>0.26</v>
      </c>
      <c r="G165" s="59" t="s">
        <v>30</v>
      </c>
      <c r="H165" s="44">
        <f t="shared" si="2"/>
        <v>0.22033898305084748</v>
      </c>
      <c r="I165" s="44"/>
      <c r="J165" s="57"/>
      <c r="K165" s="61" t="s">
        <v>29</v>
      </c>
      <c r="L165" s="52">
        <v>0.02</v>
      </c>
      <c r="M165" s="52" t="s">
        <v>30</v>
      </c>
      <c r="N165" s="57">
        <v>0.26</v>
      </c>
      <c r="O165" s="59" t="s">
        <v>30</v>
      </c>
      <c r="P165" s="57">
        <v>0.26</v>
      </c>
      <c r="Q165" s="59" t="s">
        <v>30</v>
      </c>
    </row>
    <row r="166" spans="2:17">
      <c r="B166" s="57"/>
      <c r="C166" s="58" t="s">
        <v>32</v>
      </c>
      <c r="D166" s="52">
        <v>0.84</v>
      </c>
      <c r="E166" s="52" t="s">
        <v>30</v>
      </c>
      <c r="F166" s="57">
        <v>5.16</v>
      </c>
      <c r="G166" s="59" t="s">
        <v>30</v>
      </c>
      <c r="H166" s="44">
        <f t="shared" si="2"/>
        <v>4.3728813559322042</v>
      </c>
      <c r="I166" s="44"/>
      <c r="J166" s="57"/>
      <c r="K166" s="58" t="s">
        <v>32</v>
      </c>
      <c r="L166" s="52">
        <v>0.84</v>
      </c>
      <c r="M166" s="52" t="s">
        <v>30</v>
      </c>
      <c r="N166" s="57">
        <v>5.16</v>
      </c>
      <c r="O166" s="59" t="s">
        <v>30</v>
      </c>
      <c r="P166" s="57">
        <v>5.16</v>
      </c>
      <c r="Q166" s="59" t="s">
        <v>30</v>
      </c>
    </row>
    <row r="167" spans="2:17" ht="12.95" customHeight="1">
      <c r="B167" s="57"/>
      <c r="C167" s="58" t="s">
        <v>33</v>
      </c>
      <c r="D167" s="52">
        <v>2.2200000000000002</v>
      </c>
      <c r="E167" s="52" t="s">
        <v>30</v>
      </c>
      <c r="F167" s="57">
        <v>3.14</v>
      </c>
      <c r="G167" s="59" t="s">
        <v>30</v>
      </c>
      <c r="H167" s="44">
        <f t="shared" si="2"/>
        <v>2.6610169491525428</v>
      </c>
      <c r="I167" s="44"/>
      <c r="J167" s="57"/>
      <c r="K167" s="58" t="s">
        <v>33</v>
      </c>
      <c r="L167" s="52">
        <v>2.2200000000000002</v>
      </c>
      <c r="M167" s="52" t="s">
        <v>30</v>
      </c>
      <c r="N167" s="57">
        <v>3.14</v>
      </c>
      <c r="O167" s="59" t="s">
        <v>30</v>
      </c>
      <c r="P167" s="57">
        <v>3.14</v>
      </c>
      <c r="Q167" s="59" t="s">
        <v>30</v>
      </c>
    </row>
    <row r="168" spans="2:17">
      <c r="B168" s="57"/>
      <c r="C168" s="58" t="s">
        <v>35</v>
      </c>
      <c r="D168" s="52" t="s">
        <v>30</v>
      </c>
      <c r="E168" s="52" t="s">
        <v>30</v>
      </c>
      <c r="F168" s="57"/>
      <c r="G168" s="59" t="s">
        <v>30</v>
      </c>
      <c r="H168" s="44"/>
      <c r="I168" s="44"/>
      <c r="J168" s="57"/>
      <c r="K168" s="58" t="s">
        <v>35</v>
      </c>
      <c r="L168" s="52" t="s">
        <v>30</v>
      </c>
      <c r="M168" s="52" t="s">
        <v>30</v>
      </c>
      <c r="N168" s="57"/>
      <c r="O168" s="59" t="s">
        <v>30</v>
      </c>
      <c r="P168" s="57" t="s">
        <v>30</v>
      </c>
      <c r="Q168" s="59" t="s">
        <v>30</v>
      </c>
    </row>
    <row r="169" spans="2:17">
      <c r="B169" s="57"/>
      <c r="C169" s="58"/>
      <c r="D169" s="52"/>
      <c r="E169" s="52"/>
      <c r="F169" s="57"/>
      <c r="G169" s="59"/>
      <c r="H169" s="44"/>
      <c r="I169" s="44"/>
      <c r="J169" s="57"/>
      <c r="K169" s="58" t="s">
        <v>162</v>
      </c>
      <c r="L169" s="52"/>
      <c r="M169" s="52"/>
      <c r="N169" s="57"/>
      <c r="O169" s="59"/>
      <c r="P169" s="57">
        <v>1.69</v>
      </c>
      <c r="Q169" s="59"/>
    </row>
    <row r="170" spans="2:17" ht="12.75" customHeight="1">
      <c r="B170" s="50"/>
      <c r="C170" s="63"/>
      <c r="D170" s="64"/>
      <c r="E170" s="64"/>
      <c r="F170" s="65"/>
      <c r="G170" s="65"/>
      <c r="H170" s="44"/>
      <c r="I170" s="44"/>
      <c r="J170" s="50"/>
      <c r="K170" s="63"/>
      <c r="L170" s="64"/>
      <c r="M170" s="64"/>
      <c r="N170" s="65"/>
      <c r="O170" s="65"/>
      <c r="P170" s="65"/>
      <c r="Q170" s="65"/>
    </row>
    <row r="171" spans="2:17">
      <c r="B171" s="57"/>
      <c r="C171" s="61" t="s">
        <v>36</v>
      </c>
      <c r="D171" s="52"/>
      <c r="E171" s="52"/>
      <c r="F171" s="57">
        <v>7.3</v>
      </c>
      <c r="G171" s="57"/>
      <c r="H171" s="44">
        <f t="shared" si="2"/>
        <v>6.1864406779661021</v>
      </c>
      <c r="I171" s="44"/>
      <c r="J171" s="57"/>
      <c r="K171" s="61" t="s">
        <v>36</v>
      </c>
      <c r="L171" s="52"/>
      <c r="M171" s="52"/>
      <c r="N171" s="57">
        <v>7.3</v>
      </c>
      <c r="O171" s="57" t="s">
        <v>30</v>
      </c>
      <c r="P171" s="57">
        <v>7.8</v>
      </c>
      <c r="Q171" s="57">
        <v>7.8</v>
      </c>
    </row>
    <row r="172" spans="2:17" ht="14.25" customHeight="1">
      <c r="B172" s="57"/>
      <c r="C172" s="61" t="s">
        <v>37</v>
      </c>
      <c r="D172" s="60"/>
      <c r="E172" s="60"/>
      <c r="F172" s="66">
        <v>5.29</v>
      </c>
      <c r="G172" s="66"/>
      <c r="H172" s="44">
        <f t="shared" si="2"/>
        <v>4.4830508474576272</v>
      </c>
      <c r="I172" s="44"/>
      <c r="J172" s="57"/>
      <c r="K172" s="61" t="s">
        <v>37</v>
      </c>
      <c r="L172" s="60"/>
      <c r="M172" s="60"/>
      <c r="N172" s="66">
        <v>5.29</v>
      </c>
      <c r="O172" s="66" t="s">
        <v>30</v>
      </c>
      <c r="P172" s="66"/>
      <c r="Q172" s="66"/>
    </row>
    <row r="173" spans="2:17" ht="14.25" customHeight="1" thickBot="1">
      <c r="B173" s="91"/>
      <c r="C173" s="92"/>
      <c r="D173" s="93"/>
      <c r="E173" s="93"/>
      <c r="F173" s="94"/>
      <c r="G173" s="94"/>
      <c r="H173" s="44"/>
      <c r="I173" s="44"/>
      <c r="J173" s="91"/>
      <c r="K173" s="92"/>
      <c r="L173" s="93"/>
      <c r="M173" s="93"/>
      <c r="N173" s="94"/>
      <c r="O173" s="94"/>
      <c r="P173" s="210"/>
      <c r="Q173" s="94"/>
    </row>
    <row r="174" spans="2:17" s="45" customFormat="1" ht="18" customHeight="1" thickBot="1">
      <c r="B174" s="43" t="s">
        <v>63</v>
      </c>
      <c r="C174" s="270" t="s">
        <v>64</v>
      </c>
      <c r="D174" s="270"/>
      <c r="E174" s="270"/>
      <c r="F174" s="270"/>
      <c r="G174" s="270"/>
      <c r="H174" s="44"/>
      <c r="I174" s="44"/>
      <c r="J174" s="43" t="s">
        <v>63</v>
      </c>
      <c r="K174" s="276" t="s">
        <v>64</v>
      </c>
      <c r="L174" s="277"/>
      <c r="M174" s="277"/>
      <c r="N174" s="277"/>
      <c r="O174" s="277"/>
      <c r="P174" s="277"/>
      <c r="Q174" s="278"/>
    </row>
    <row r="175" spans="2:17" s="37" customFormat="1" ht="48.75" hidden="1" customHeight="1">
      <c r="B175" s="95"/>
      <c r="C175" s="311" t="s">
        <v>65</v>
      </c>
      <c r="D175" s="311"/>
      <c r="E175" s="311"/>
      <c r="F175" s="311"/>
      <c r="G175" s="311"/>
      <c r="H175" s="68"/>
      <c r="I175" s="68"/>
      <c r="J175" s="95"/>
      <c r="K175" s="311" t="s">
        <v>65</v>
      </c>
      <c r="L175" s="311"/>
      <c r="M175" s="311"/>
      <c r="N175" s="311"/>
      <c r="O175" s="311"/>
    </row>
    <row r="176" spans="2:17" ht="16.5" customHeight="1">
      <c r="B176" s="57"/>
      <c r="C176" s="96"/>
      <c r="D176" s="76"/>
      <c r="E176" s="76"/>
      <c r="F176" s="77">
        <v>81</v>
      </c>
      <c r="G176" s="96"/>
      <c r="H176" s="44"/>
      <c r="I176" s="44"/>
      <c r="J176" s="57"/>
      <c r="K176" s="96"/>
      <c r="L176" s="76"/>
      <c r="M176" s="76"/>
      <c r="N176" s="77">
        <v>81</v>
      </c>
      <c r="O176" s="96"/>
      <c r="P176" s="77">
        <v>81</v>
      </c>
      <c r="Q176" s="96"/>
    </row>
    <row r="177" spans="2:17">
      <c r="B177" s="57"/>
      <c r="C177" s="54" t="s">
        <v>21</v>
      </c>
      <c r="D177" s="64">
        <f>10.05+0.01</f>
        <v>10.06</v>
      </c>
      <c r="E177" s="64" t="s">
        <v>30</v>
      </c>
      <c r="F177" s="65">
        <f>SUM(F178:F184)</f>
        <v>12.96</v>
      </c>
      <c r="G177" s="56" t="s">
        <v>30</v>
      </c>
      <c r="H177" s="44">
        <f t="shared" si="2"/>
        <v>10.983050847457628</v>
      </c>
      <c r="I177" s="44"/>
      <c r="J177" s="57"/>
      <c r="K177" s="54" t="s">
        <v>21</v>
      </c>
      <c r="L177" s="64">
        <f>10.05+0.01</f>
        <v>10.06</v>
      </c>
      <c r="M177" s="64" t="s">
        <v>30</v>
      </c>
      <c r="N177" s="65">
        <f>SUM(N178:N184)</f>
        <v>12.96</v>
      </c>
      <c r="O177" s="56" t="s">
        <v>30</v>
      </c>
      <c r="P177" s="65">
        <f>SUM(P178:P185)</f>
        <v>12.95</v>
      </c>
      <c r="Q177" s="56" t="s">
        <v>30</v>
      </c>
    </row>
    <row r="178" spans="2:17" ht="25.5">
      <c r="B178" s="57"/>
      <c r="C178" s="58" t="s">
        <v>22</v>
      </c>
      <c r="D178" s="52">
        <v>4.32</v>
      </c>
      <c r="E178" s="52">
        <v>4.32</v>
      </c>
      <c r="F178" s="57">
        <v>2.36</v>
      </c>
      <c r="G178" s="59" t="s">
        <v>30</v>
      </c>
      <c r="H178" s="44">
        <f t="shared" si="2"/>
        <v>2</v>
      </c>
      <c r="I178" s="44"/>
      <c r="J178" s="57"/>
      <c r="K178" s="58" t="s">
        <v>22</v>
      </c>
      <c r="L178" s="52">
        <v>4.32</v>
      </c>
      <c r="M178" s="52">
        <v>4.32</v>
      </c>
      <c r="N178" s="57">
        <v>2.36</v>
      </c>
      <c r="O178" s="59" t="s">
        <v>30</v>
      </c>
      <c r="P178" s="57">
        <v>3.05</v>
      </c>
      <c r="Q178" s="59" t="s">
        <v>30</v>
      </c>
    </row>
    <row r="179" spans="2:17">
      <c r="B179" s="57"/>
      <c r="C179" s="58" t="s">
        <v>23</v>
      </c>
      <c r="D179" s="52"/>
      <c r="E179" s="52"/>
      <c r="F179" s="57"/>
      <c r="G179" s="59"/>
      <c r="H179" s="44"/>
      <c r="I179" s="44"/>
      <c r="J179" s="57"/>
      <c r="K179" s="58" t="s">
        <v>23</v>
      </c>
      <c r="L179" s="52"/>
      <c r="M179" s="52"/>
      <c r="N179" s="57"/>
      <c r="O179" s="59"/>
      <c r="P179" s="57"/>
      <c r="Q179" s="59"/>
    </row>
    <row r="180" spans="2:17" ht="25.5">
      <c r="B180" s="57"/>
      <c r="C180" s="58" t="s">
        <v>25</v>
      </c>
      <c r="D180" s="52">
        <v>1.69</v>
      </c>
      <c r="E180" s="52" t="s">
        <v>30</v>
      </c>
      <c r="F180" s="57"/>
      <c r="G180" s="59" t="s">
        <v>30</v>
      </c>
      <c r="H180" s="44"/>
      <c r="I180" s="44"/>
      <c r="J180" s="57"/>
      <c r="K180" s="58" t="s">
        <v>25</v>
      </c>
      <c r="L180" s="52">
        <v>1.69</v>
      </c>
      <c r="M180" s="52" t="s">
        <v>30</v>
      </c>
      <c r="N180" s="57"/>
      <c r="O180" s="59" t="s">
        <v>30</v>
      </c>
      <c r="P180" s="57"/>
      <c r="Q180" s="59" t="s">
        <v>30</v>
      </c>
    </row>
    <row r="181" spans="2:17">
      <c r="B181" s="57"/>
      <c r="C181" s="58" t="s">
        <v>28</v>
      </c>
      <c r="D181" s="52">
        <v>0.97</v>
      </c>
      <c r="E181" s="52" t="s">
        <v>30</v>
      </c>
      <c r="F181" s="57">
        <v>2.04</v>
      </c>
      <c r="G181" s="59" t="s">
        <v>30</v>
      </c>
      <c r="H181" s="44">
        <f t="shared" si="2"/>
        <v>1.728813559322034</v>
      </c>
      <c r="I181" s="44"/>
      <c r="J181" s="57"/>
      <c r="K181" s="58" t="s">
        <v>28</v>
      </c>
      <c r="L181" s="52">
        <v>0.97</v>
      </c>
      <c r="M181" s="52" t="s">
        <v>30</v>
      </c>
      <c r="N181" s="57">
        <v>2.04</v>
      </c>
      <c r="O181" s="59" t="s">
        <v>30</v>
      </c>
      <c r="P181" s="57">
        <v>2.79</v>
      </c>
      <c r="Q181" s="59" t="s">
        <v>30</v>
      </c>
    </row>
    <row r="182" spans="2:17" ht="25.5">
      <c r="B182" s="57"/>
      <c r="C182" s="61" t="s">
        <v>29</v>
      </c>
      <c r="D182" s="52">
        <v>0.02</v>
      </c>
      <c r="E182" s="52" t="s">
        <v>30</v>
      </c>
      <c r="F182" s="57">
        <v>0.26</v>
      </c>
      <c r="G182" s="59" t="s">
        <v>30</v>
      </c>
      <c r="H182" s="44">
        <f t="shared" si="2"/>
        <v>0.22033898305084748</v>
      </c>
      <c r="I182" s="44"/>
      <c r="J182" s="57"/>
      <c r="K182" s="61" t="s">
        <v>29</v>
      </c>
      <c r="L182" s="52">
        <v>0.02</v>
      </c>
      <c r="M182" s="52" t="s">
        <v>30</v>
      </c>
      <c r="N182" s="57">
        <v>0.26</v>
      </c>
      <c r="O182" s="59" t="s">
        <v>30</v>
      </c>
      <c r="P182" s="57">
        <v>0.26</v>
      </c>
      <c r="Q182" s="59" t="s">
        <v>30</v>
      </c>
    </row>
    <row r="183" spans="2:17" ht="15.75" customHeight="1">
      <c r="B183" s="57"/>
      <c r="C183" s="58" t="s">
        <v>32</v>
      </c>
      <c r="D183" s="52">
        <v>0.84</v>
      </c>
      <c r="E183" s="52" t="s">
        <v>30</v>
      </c>
      <c r="F183" s="57">
        <v>5.16</v>
      </c>
      <c r="G183" s="59" t="s">
        <v>30</v>
      </c>
      <c r="H183" s="44">
        <f t="shared" si="2"/>
        <v>4.3728813559322042</v>
      </c>
      <c r="I183" s="44"/>
      <c r="J183" s="57"/>
      <c r="K183" s="58" t="s">
        <v>32</v>
      </c>
      <c r="L183" s="52">
        <v>0.84</v>
      </c>
      <c r="M183" s="52" t="s">
        <v>30</v>
      </c>
      <c r="N183" s="57">
        <v>5.16</v>
      </c>
      <c r="O183" s="59" t="s">
        <v>30</v>
      </c>
      <c r="P183" s="57">
        <v>5.16</v>
      </c>
      <c r="Q183" s="59" t="s">
        <v>30</v>
      </c>
    </row>
    <row r="184" spans="2:17" ht="12.95" customHeight="1">
      <c r="B184" s="57"/>
      <c r="C184" s="58" t="s">
        <v>33</v>
      </c>
      <c r="D184" s="52">
        <v>2.2200000000000002</v>
      </c>
      <c r="E184" s="52" t="s">
        <v>30</v>
      </c>
      <c r="F184" s="57">
        <v>3.14</v>
      </c>
      <c r="G184" s="59" t="s">
        <v>30</v>
      </c>
      <c r="H184" s="44"/>
      <c r="I184" s="44"/>
      <c r="J184" s="57"/>
      <c r="K184" s="58" t="s">
        <v>33</v>
      </c>
      <c r="L184" s="52">
        <v>2.2200000000000002</v>
      </c>
      <c r="M184" s="52" t="s">
        <v>30</v>
      </c>
      <c r="N184" s="57">
        <v>3.14</v>
      </c>
      <c r="O184" s="59" t="s">
        <v>30</v>
      </c>
      <c r="P184" s="57"/>
      <c r="Q184" s="59" t="s">
        <v>30</v>
      </c>
    </row>
    <row r="185" spans="2:17" ht="12.75" customHeight="1">
      <c r="B185" s="57"/>
      <c r="C185" s="58"/>
      <c r="D185" s="52"/>
      <c r="E185" s="52"/>
      <c r="F185" s="57"/>
      <c r="G185" s="59"/>
      <c r="H185" s="44"/>
      <c r="I185" s="44"/>
      <c r="J185" s="57"/>
      <c r="K185" s="58" t="s">
        <v>162</v>
      </c>
      <c r="L185" s="52"/>
      <c r="M185" s="52"/>
      <c r="N185" s="57"/>
      <c r="O185" s="59"/>
      <c r="P185" s="57">
        <v>1.69</v>
      </c>
      <c r="Q185" s="59"/>
    </row>
    <row r="186" spans="2:17" ht="12.75" customHeight="1">
      <c r="B186" s="50"/>
      <c r="C186" s="63"/>
      <c r="D186" s="64"/>
      <c r="E186" s="64"/>
      <c r="F186" s="65"/>
      <c r="G186" s="65"/>
      <c r="H186" s="44"/>
      <c r="I186" s="44"/>
      <c r="J186" s="50"/>
      <c r="K186" s="63"/>
      <c r="L186" s="64"/>
      <c r="M186" s="64"/>
      <c r="N186" s="65"/>
      <c r="O186" s="65"/>
      <c r="P186" s="65"/>
      <c r="Q186" s="65"/>
    </row>
    <row r="187" spans="2:17">
      <c r="B187" s="57"/>
      <c r="C187" s="61" t="s">
        <v>36</v>
      </c>
      <c r="D187" s="52"/>
      <c r="E187" s="52"/>
      <c r="F187" s="57">
        <v>7.3</v>
      </c>
      <c r="G187" s="57">
        <v>7.3</v>
      </c>
      <c r="H187" s="44">
        <f t="shared" si="2"/>
        <v>6.1864406779661021</v>
      </c>
      <c r="I187" s="44"/>
      <c r="J187" s="57"/>
      <c r="K187" s="61" t="s">
        <v>36</v>
      </c>
      <c r="L187" s="52"/>
      <c r="M187" s="52"/>
      <c r="N187" s="57">
        <v>7.3</v>
      </c>
      <c r="O187" s="57">
        <v>7.3</v>
      </c>
      <c r="P187" s="57">
        <v>7.8</v>
      </c>
      <c r="Q187" s="57"/>
    </row>
    <row r="188" spans="2:17" ht="14.25" customHeight="1" thickBot="1">
      <c r="B188" s="57"/>
      <c r="C188" s="61" t="s">
        <v>37</v>
      </c>
      <c r="D188" s="60"/>
      <c r="E188" s="60"/>
      <c r="F188" s="66">
        <v>5.71</v>
      </c>
      <c r="G188" s="66"/>
      <c r="H188" s="44">
        <f t="shared" si="2"/>
        <v>4.8389830508474576</v>
      </c>
      <c r="I188" s="44"/>
      <c r="J188" s="171"/>
      <c r="K188" s="195" t="s">
        <v>37</v>
      </c>
      <c r="L188" s="196"/>
      <c r="M188" s="196"/>
      <c r="N188" s="197">
        <v>5.71</v>
      </c>
      <c r="O188" s="197"/>
      <c r="P188" s="209"/>
      <c r="Q188" s="197"/>
    </row>
    <row r="189" spans="2:17" ht="15.75" customHeight="1" thickBot="1">
      <c r="B189" s="269"/>
      <c r="C189" s="269"/>
      <c r="D189" s="269"/>
      <c r="E189" s="269"/>
      <c r="F189" s="269"/>
      <c r="G189" s="269"/>
      <c r="H189" s="44"/>
      <c r="I189" s="44"/>
      <c r="J189" s="283"/>
      <c r="K189" s="284"/>
      <c r="L189" s="284"/>
      <c r="M189" s="284"/>
      <c r="N189" s="284"/>
      <c r="O189" s="284"/>
      <c r="P189" s="284"/>
      <c r="Q189" s="285"/>
    </row>
    <row r="190" spans="2:17" s="45" customFormat="1" ht="20.25" customHeight="1" thickBot="1">
      <c r="B190" s="43" t="s">
        <v>66</v>
      </c>
      <c r="C190" s="270" t="s">
        <v>67</v>
      </c>
      <c r="D190" s="270"/>
      <c r="E190" s="270"/>
      <c r="F190" s="270"/>
      <c r="G190" s="270"/>
      <c r="H190" s="44"/>
      <c r="I190" s="44"/>
      <c r="J190" s="43" t="s">
        <v>66</v>
      </c>
      <c r="K190" s="276" t="s">
        <v>67</v>
      </c>
      <c r="L190" s="277"/>
      <c r="M190" s="277"/>
      <c r="N190" s="277"/>
      <c r="O190" s="277"/>
      <c r="P190" s="277"/>
      <c r="Q190" s="278"/>
    </row>
    <row r="191" spans="2:17" s="69" customFormat="1" ht="40.5" hidden="1" customHeight="1">
      <c r="B191" s="67"/>
      <c r="C191" s="264" t="s">
        <v>68</v>
      </c>
      <c r="D191" s="264"/>
      <c r="E191" s="264"/>
      <c r="F191" s="264"/>
      <c r="G191" s="264"/>
      <c r="H191" s="68"/>
      <c r="I191" s="68"/>
      <c r="J191" s="67"/>
      <c r="K191" s="264" t="s">
        <v>68</v>
      </c>
      <c r="L191" s="264"/>
      <c r="M191" s="264"/>
      <c r="N191" s="264"/>
      <c r="O191" s="264"/>
    </row>
    <row r="192" spans="2:17" s="45" customFormat="1" ht="21" customHeight="1">
      <c r="B192" s="97"/>
      <c r="C192" s="98"/>
      <c r="D192" s="76"/>
      <c r="E192" s="76"/>
      <c r="F192" s="77">
        <v>91</v>
      </c>
      <c r="G192" s="98"/>
      <c r="H192" s="44"/>
      <c r="I192" s="44"/>
      <c r="J192" s="97"/>
      <c r="K192" s="98"/>
      <c r="L192" s="76"/>
      <c r="M192" s="76"/>
      <c r="N192" s="77">
        <v>91</v>
      </c>
      <c r="O192" s="98"/>
      <c r="P192" s="77">
        <v>91</v>
      </c>
      <c r="Q192" s="98"/>
    </row>
    <row r="193" spans="2:17">
      <c r="B193" s="50"/>
      <c r="C193" s="54" t="s">
        <v>21</v>
      </c>
      <c r="D193" s="64">
        <f>SUM(D194:D208)</f>
        <v>11.260000000000002</v>
      </c>
      <c r="E193" s="52" t="s">
        <v>30</v>
      </c>
      <c r="F193" s="99">
        <f>SUM(F194:F204)</f>
        <v>25.240000000000002</v>
      </c>
      <c r="G193" s="100" t="s">
        <v>30</v>
      </c>
      <c r="H193" s="44">
        <f t="shared" si="2"/>
        <v>21.389830508474578</v>
      </c>
      <c r="I193" s="44"/>
      <c r="J193" s="50"/>
      <c r="K193" s="54" t="s">
        <v>21</v>
      </c>
      <c r="L193" s="64">
        <f>SUM(L194:L208)</f>
        <v>11.260000000000002</v>
      </c>
      <c r="M193" s="52" t="s">
        <v>30</v>
      </c>
      <c r="N193" s="99">
        <f>SUM(N194:N204)</f>
        <v>25.240000000000002</v>
      </c>
      <c r="O193" s="100" t="s">
        <v>30</v>
      </c>
      <c r="P193" s="99">
        <f>SUM(P194:P204)</f>
        <v>23.520000000000003</v>
      </c>
      <c r="Q193" s="100" t="s">
        <v>30</v>
      </c>
    </row>
    <row r="194" spans="2:17" ht="25.5">
      <c r="B194" s="101"/>
      <c r="C194" s="58" t="s">
        <v>22</v>
      </c>
      <c r="D194" s="52">
        <v>4.32</v>
      </c>
      <c r="E194" s="52" t="s">
        <v>30</v>
      </c>
      <c r="F194" s="57">
        <v>2.36</v>
      </c>
      <c r="G194" s="59" t="s">
        <v>30</v>
      </c>
      <c r="H194" s="44">
        <f t="shared" si="2"/>
        <v>2</v>
      </c>
      <c r="I194" s="44"/>
      <c r="J194" s="101"/>
      <c r="K194" s="58" t="s">
        <v>22</v>
      </c>
      <c r="L194" s="52">
        <v>4.32</v>
      </c>
      <c r="M194" s="52" t="s">
        <v>30</v>
      </c>
      <c r="N194" s="57">
        <v>2.36</v>
      </c>
      <c r="O194" s="59" t="s">
        <v>30</v>
      </c>
      <c r="P194" s="57" t="s">
        <v>30</v>
      </c>
      <c r="Q194" s="59" t="s">
        <v>30</v>
      </c>
    </row>
    <row r="195" spans="2:17">
      <c r="B195" s="101"/>
      <c r="C195" s="58" t="s">
        <v>23</v>
      </c>
      <c r="D195" s="52"/>
      <c r="E195" s="52"/>
      <c r="F195" s="57"/>
      <c r="G195" s="59"/>
      <c r="H195" s="44"/>
      <c r="I195" s="44"/>
      <c r="J195" s="101"/>
      <c r="K195" s="58" t="s">
        <v>23</v>
      </c>
      <c r="L195" s="52"/>
      <c r="M195" s="52"/>
      <c r="N195" s="57"/>
      <c r="O195" s="59"/>
      <c r="P195" s="57" t="s">
        <v>30</v>
      </c>
      <c r="Q195" s="59" t="s">
        <v>30</v>
      </c>
    </row>
    <row r="196" spans="2:17" ht="25.5">
      <c r="B196" s="101"/>
      <c r="C196" s="58" t="s">
        <v>24</v>
      </c>
      <c r="D196" s="60">
        <v>1.2</v>
      </c>
      <c r="E196" s="52" t="s">
        <v>30</v>
      </c>
      <c r="F196" s="57">
        <v>3.32</v>
      </c>
      <c r="G196" s="59" t="s">
        <v>30</v>
      </c>
      <c r="H196" s="44">
        <f t="shared" si="2"/>
        <v>2.8135593220338984</v>
      </c>
      <c r="I196" s="44"/>
      <c r="J196" s="101"/>
      <c r="K196" s="58" t="s">
        <v>24</v>
      </c>
      <c r="L196" s="60">
        <v>1.2</v>
      </c>
      <c r="M196" s="52" t="s">
        <v>30</v>
      </c>
      <c r="N196" s="57">
        <v>3.32</v>
      </c>
      <c r="O196" s="59" t="s">
        <v>30</v>
      </c>
      <c r="P196" s="57">
        <v>3.45</v>
      </c>
      <c r="Q196" s="59" t="s">
        <v>30</v>
      </c>
    </row>
    <row r="197" spans="2:17" ht="25.5">
      <c r="B197" s="101"/>
      <c r="C197" s="58" t="s">
        <v>25</v>
      </c>
      <c r="D197" s="52">
        <v>1.69</v>
      </c>
      <c r="E197" s="52" t="s">
        <v>30</v>
      </c>
      <c r="F197" s="57">
        <v>4.78</v>
      </c>
      <c r="G197" s="59" t="s">
        <v>30</v>
      </c>
      <c r="H197" s="44">
        <f t="shared" si="2"/>
        <v>4.0508474576271194</v>
      </c>
      <c r="I197" s="44"/>
      <c r="J197" s="101"/>
      <c r="K197" s="58" t="s">
        <v>25</v>
      </c>
      <c r="L197" s="52">
        <v>1.69</v>
      </c>
      <c r="M197" s="52" t="s">
        <v>30</v>
      </c>
      <c r="N197" s="57">
        <v>4.78</v>
      </c>
      <c r="O197" s="59" t="s">
        <v>30</v>
      </c>
      <c r="P197" s="57">
        <v>4.54</v>
      </c>
      <c r="Q197" s="59" t="s">
        <v>30</v>
      </c>
    </row>
    <row r="198" spans="2:17">
      <c r="B198" s="101"/>
      <c r="C198" s="58" t="s">
        <v>28</v>
      </c>
      <c r="D198" s="52">
        <v>0.97</v>
      </c>
      <c r="E198" s="52" t="s">
        <v>30</v>
      </c>
      <c r="F198" s="57">
        <v>2.04</v>
      </c>
      <c r="G198" s="59" t="s">
        <v>30</v>
      </c>
      <c r="H198" s="44">
        <f t="shared" si="2"/>
        <v>1.728813559322034</v>
      </c>
      <c r="I198" s="44"/>
      <c r="J198" s="101"/>
      <c r="K198" s="58" t="s">
        <v>28</v>
      </c>
      <c r="L198" s="52">
        <v>0.97</v>
      </c>
      <c r="M198" s="52" t="s">
        <v>30</v>
      </c>
      <c r="N198" s="57">
        <v>2.04</v>
      </c>
      <c r="O198" s="59" t="s">
        <v>30</v>
      </c>
      <c r="P198" s="57">
        <v>2.79</v>
      </c>
      <c r="Q198" s="59" t="s">
        <v>30</v>
      </c>
    </row>
    <row r="199" spans="2:17" ht="12.95" customHeight="1">
      <c r="B199" s="57"/>
      <c r="C199" s="58" t="s">
        <v>33</v>
      </c>
      <c r="D199" s="52">
        <v>2.2200000000000002</v>
      </c>
      <c r="E199" s="52" t="s">
        <v>30</v>
      </c>
      <c r="F199" s="57">
        <v>3.14</v>
      </c>
      <c r="G199" s="59" t="s">
        <v>30</v>
      </c>
      <c r="H199" s="44">
        <f t="shared" si="2"/>
        <v>2.6610169491525428</v>
      </c>
      <c r="I199" s="44"/>
      <c r="J199" s="57"/>
      <c r="K199" s="58" t="s">
        <v>33</v>
      </c>
      <c r="L199" s="52">
        <v>2.2200000000000002</v>
      </c>
      <c r="M199" s="52" t="s">
        <v>30</v>
      </c>
      <c r="N199" s="57">
        <v>3.14</v>
      </c>
      <c r="O199" s="59" t="s">
        <v>30</v>
      </c>
      <c r="P199" s="57">
        <v>3.14</v>
      </c>
      <c r="Q199" s="59" t="s">
        <v>30</v>
      </c>
    </row>
    <row r="200" spans="2:17" ht="25.5">
      <c r="B200" s="101"/>
      <c r="C200" s="61" t="s">
        <v>29</v>
      </c>
      <c r="D200" s="52">
        <v>0.02</v>
      </c>
      <c r="E200" s="52" t="s">
        <v>30</v>
      </c>
      <c r="F200" s="57">
        <v>0.26</v>
      </c>
      <c r="G200" s="59" t="s">
        <v>30</v>
      </c>
      <c r="H200" s="44">
        <f t="shared" si="2"/>
        <v>0.22033898305084748</v>
      </c>
      <c r="I200" s="44"/>
      <c r="J200" s="101"/>
      <c r="K200" s="61" t="s">
        <v>29</v>
      </c>
      <c r="L200" s="52">
        <v>0.02</v>
      </c>
      <c r="M200" s="52" t="s">
        <v>30</v>
      </c>
      <c r="N200" s="57">
        <v>0.26</v>
      </c>
      <c r="O200" s="59" t="s">
        <v>30</v>
      </c>
      <c r="P200" s="57">
        <v>0.26</v>
      </c>
      <c r="Q200" s="59" t="s">
        <v>30</v>
      </c>
    </row>
    <row r="201" spans="2:17" ht="25.5">
      <c r="B201" s="101"/>
      <c r="C201" s="58" t="s">
        <v>31</v>
      </c>
      <c r="D201" s="52" t="s">
        <v>30</v>
      </c>
      <c r="E201" s="52" t="s">
        <v>30</v>
      </c>
      <c r="F201" s="57" t="s">
        <v>30</v>
      </c>
      <c r="G201" s="59" t="s">
        <v>30</v>
      </c>
      <c r="H201" s="44"/>
      <c r="I201" s="44"/>
      <c r="J201" s="101"/>
      <c r="K201" s="58" t="s">
        <v>31</v>
      </c>
      <c r="L201" s="52" t="s">
        <v>30</v>
      </c>
      <c r="M201" s="52" t="s">
        <v>30</v>
      </c>
      <c r="N201" s="57" t="s">
        <v>30</v>
      </c>
      <c r="O201" s="59" t="s">
        <v>30</v>
      </c>
      <c r="P201" s="57" t="s">
        <v>30</v>
      </c>
      <c r="Q201" s="59" t="s">
        <v>30</v>
      </c>
    </row>
    <row r="202" spans="2:17" ht="13.5" customHeight="1">
      <c r="B202" s="101"/>
      <c r="C202" s="58" t="s">
        <v>32</v>
      </c>
      <c r="D202" s="52">
        <v>0.84</v>
      </c>
      <c r="E202" s="52" t="s">
        <v>30</v>
      </c>
      <c r="F202" s="57">
        <v>5.16</v>
      </c>
      <c r="G202" s="59" t="s">
        <v>30</v>
      </c>
      <c r="H202" s="44">
        <f t="shared" si="2"/>
        <v>4.3728813559322042</v>
      </c>
      <c r="I202" s="44"/>
      <c r="J202" s="101"/>
      <c r="K202" s="58" t="s">
        <v>32</v>
      </c>
      <c r="L202" s="52">
        <v>0.84</v>
      </c>
      <c r="M202" s="52" t="s">
        <v>30</v>
      </c>
      <c r="N202" s="57">
        <v>5.16</v>
      </c>
      <c r="O202" s="59" t="s">
        <v>30</v>
      </c>
      <c r="P202" s="57">
        <v>5.16</v>
      </c>
      <c r="Q202" s="59" t="s">
        <v>30</v>
      </c>
    </row>
    <row r="203" spans="2:17" ht="13.5" customHeight="1">
      <c r="B203" s="101"/>
      <c r="C203" s="58" t="s">
        <v>69</v>
      </c>
      <c r="D203" s="52"/>
      <c r="E203" s="52"/>
      <c r="F203" s="57">
        <v>4.18</v>
      </c>
      <c r="G203" s="59"/>
      <c r="H203" s="44">
        <f t="shared" si="2"/>
        <v>3.5423728813559321</v>
      </c>
      <c r="I203" s="44"/>
      <c r="J203" s="101"/>
      <c r="K203" s="58" t="s">
        <v>69</v>
      </c>
      <c r="L203" s="52"/>
      <c r="M203" s="52"/>
      <c r="N203" s="57">
        <v>4.18</v>
      </c>
      <c r="O203" s="59"/>
      <c r="P203" s="57">
        <v>4.18</v>
      </c>
      <c r="Q203" s="59"/>
    </row>
    <row r="204" spans="2:17">
      <c r="B204" s="57"/>
      <c r="C204" s="58" t="s">
        <v>35</v>
      </c>
      <c r="D204" s="52" t="s">
        <v>30</v>
      </c>
      <c r="E204" s="52" t="s">
        <v>30</v>
      </c>
      <c r="F204" s="57"/>
      <c r="G204" s="59" t="s">
        <v>30</v>
      </c>
      <c r="H204" s="44"/>
      <c r="I204" s="44"/>
      <c r="J204" s="57"/>
      <c r="K204" s="58" t="s">
        <v>35</v>
      </c>
      <c r="L204" s="52" t="s">
        <v>30</v>
      </c>
      <c r="M204" s="52" t="s">
        <v>30</v>
      </c>
      <c r="N204" s="57"/>
      <c r="O204" s="59" t="s">
        <v>30</v>
      </c>
      <c r="P204" s="57" t="s">
        <v>30</v>
      </c>
      <c r="Q204" s="59" t="s">
        <v>30</v>
      </c>
    </row>
    <row r="205" spans="2:17">
      <c r="B205" s="57"/>
      <c r="C205" s="58"/>
      <c r="D205" s="52"/>
      <c r="E205" s="52"/>
      <c r="F205" s="57"/>
      <c r="G205" s="59"/>
      <c r="H205" s="44"/>
      <c r="I205" s="44"/>
      <c r="J205" s="57"/>
      <c r="K205" s="58" t="s">
        <v>162</v>
      </c>
      <c r="L205" s="52" t="s">
        <v>30</v>
      </c>
      <c r="M205" s="52" t="s">
        <v>30</v>
      </c>
      <c r="N205" s="57" t="s">
        <v>30</v>
      </c>
      <c r="O205" s="59" t="s">
        <v>30</v>
      </c>
      <c r="P205" s="57">
        <v>1.69</v>
      </c>
      <c r="Q205" s="59" t="s">
        <v>30</v>
      </c>
    </row>
    <row r="206" spans="2:17" ht="12.75" customHeight="1">
      <c r="B206" s="50"/>
      <c r="C206" s="63"/>
      <c r="D206" s="64"/>
      <c r="E206" s="64"/>
      <c r="F206" s="65"/>
      <c r="G206" s="65"/>
      <c r="H206" s="44"/>
      <c r="I206" s="44"/>
      <c r="J206" s="50"/>
      <c r="K206" s="63"/>
      <c r="L206" s="64"/>
      <c r="M206" s="64"/>
      <c r="N206" s="65"/>
      <c r="O206" s="65"/>
      <c r="P206" s="65"/>
      <c r="Q206" s="65"/>
    </row>
    <row r="207" spans="2:17">
      <c r="B207" s="83"/>
      <c r="C207" s="58" t="s">
        <v>36</v>
      </c>
      <c r="D207" s="84"/>
      <c r="E207" s="84"/>
      <c r="F207" s="57">
        <v>7.3</v>
      </c>
      <c r="G207" s="57">
        <v>7.3</v>
      </c>
      <c r="H207" s="44">
        <f t="shared" si="2"/>
        <v>6.1864406779661021</v>
      </c>
      <c r="I207" s="44"/>
      <c r="J207" s="83"/>
      <c r="K207" s="58" t="s">
        <v>36</v>
      </c>
      <c r="L207" s="84"/>
      <c r="M207" s="84"/>
      <c r="N207" s="57">
        <v>7.3</v>
      </c>
      <c r="O207" s="57">
        <v>7.3</v>
      </c>
      <c r="P207" s="57">
        <v>7.8</v>
      </c>
      <c r="Q207" s="57" t="s">
        <v>30</v>
      </c>
    </row>
    <row r="208" spans="2:17" ht="12.75" customHeight="1">
      <c r="B208" s="83"/>
      <c r="C208" s="58" t="s">
        <v>37</v>
      </c>
      <c r="D208" s="85"/>
      <c r="E208" s="85"/>
      <c r="F208" s="66">
        <v>4.88</v>
      </c>
      <c r="G208" s="102"/>
      <c r="H208" s="44">
        <f t="shared" si="2"/>
        <v>4.1355932203389836</v>
      </c>
      <c r="I208" s="44"/>
      <c r="J208" s="83"/>
      <c r="K208" s="58" t="s">
        <v>37</v>
      </c>
      <c r="L208" s="85"/>
      <c r="M208" s="85"/>
      <c r="N208" s="66">
        <v>4.88</v>
      </c>
      <c r="O208" s="102"/>
      <c r="P208" s="208"/>
      <c r="Q208" s="102"/>
    </row>
    <row r="209" spans="2:17" ht="0.75" customHeight="1" thickBot="1">
      <c r="B209" s="101"/>
      <c r="C209" s="267"/>
      <c r="D209" s="268"/>
      <c r="E209" s="268"/>
      <c r="F209" s="268"/>
      <c r="G209" s="268"/>
      <c r="H209" s="44">
        <f t="shared" si="2"/>
        <v>0</v>
      </c>
      <c r="I209" s="44">
        <f>G209/1.18</f>
        <v>0</v>
      </c>
      <c r="J209" s="194"/>
      <c r="K209" s="307"/>
      <c r="L209" s="308"/>
      <c r="M209" s="308"/>
      <c r="N209" s="308"/>
      <c r="O209" s="308"/>
    </row>
    <row r="210" spans="2:17" ht="14.25" customHeight="1" thickBot="1">
      <c r="B210" s="312"/>
      <c r="C210" s="312"/>
      <c r="D210" s="312"/>
      <c r="E210" s="312"/>
      <c r="F210" s="312"/>
      <c r="G210" s="312"/>
      <c r="J210" s="283"/>
      <c r="K210" s="284"/>
      <c r="L210" s="284"/>
      <c r="M210" s="284"/>
      <c r="N210" s="284"/>
      <c r="O210" s="284"/>
      <c r="P210" s="284"/>
      <c r="Q210" s="285"/>
    </row>
    <row r="211" spans="2:17" s="48" customFormat="1" ht="49.5" hidden="1" customHeight="1">
      <c r="B211" s="103" t="s">
        <v>70</v>
      </c>
      <c r="C211" s="313" t="s">
        <v>71</v>
      </c>
      <c r="D211" s="314"/>
      <c r="E211" s="314"/>
      <c r="F211" s="314"/>
      <c r="G211" s="314"/>
      <c r="H211" s="47"/>
      <c r="I211" s="47"/>
      <c r="J211" s="103" t="s">
        <v>70</v>
      </c>
      <c r="K211" s="313" t="s">
        <v>71</v>
      </c>
      <c r="L211" s="314"/>
      <c r="M211" s="314"/>
      <c r="N211" s="314"/>
      <c r="O211" s="314"/>
    </row>
    <row r="212" spans="2:17" s="48" customFormat="1" ht="117" hidden="1" customHeight="1">
      <c r="B212" s="104"/>
      <c r="C212" s="296" t="s">
        <v>56</v>
      </c>
      <c r="D212" s="297"/>
      <c r="E212" s="297"/>
      <c r="F212" s="297"/>
      <c r="G212" s="297"/>
      <c r="H212" s="47"/>
      <c r="I212" s="47"/>
      <c r="J212" s="104"/>
      <c r="K212" s="296" t="s">
        <v>56</v>
      </c>
      <c r="L212" s="297"/>
      <c r="M212" s="297"/>
      <c r="N212" s="297"/>
      <c r="O212" s="297"/>
    </row>
    <row r="213" spans="2:17" s="48" customFormat="1" ht="117.75" hidden="1" customHeight="1">
      <c r="B213" s="105"/>
      <c r="C213" s="298" t="s">
        <v>57</v>
      </c>
      <c r="D213" s="299"/>
      <c r="E213" s="299"/>
      <c r="F213" s="299"/>
      <c r="G213" s="299"/>
      <c r="H213" s="47"/>
      <c r="I213" s="47"/>
      <c r="J213" s="105"/>
      <c r="K213" s="298" t="s">
        <v>57</v>
      </c>
      <c r="L213" s="299"/>
      <c r="M213" s="299"/>
      <c r="N213" s="299"/>
      <c r="O213" s="299"/>
    </row>
    <row r="214" spans="2:17" s="48" customFormat="1" ht="40.5" hidden="1" customHeight="1">
      <c r="B214" s="105"/>
      <c r="C214" s="300" t="s">
        <v>58</v>
      </c>
      <c r="D214" s="301"/>
      <c r="E214" s="301"/>
      <c r="F214" s="301"/>
      <c r="G214" s="301"/>
      <c r="H214" s="47"/>
      <c r="I214" s="47"/>
      <c r="J214" s="105"/>
      <c r="K214" s="300" t="s">
        <v>58</v>
      </c>
      <c r="L214" s="301"/>
      <c r="M214" s="301"/>
      <c r="N214" s="301"/>
      <c r="O214" s="301"/>
    </row>
    <row r="215" spans="2:17" s="48" customFormat="1" ht="39" hidden="1" customHeight="1">
      <c r="B215" s="106"/>
      <c r="C215" s="290" t="s">
        <v>59</v>
      </c>
      <c r="D215" s="302"/>
      <c r="E215" s="302"/>
      <c r="F215" s="302"/>
      <c r="G215" s="302"/>
      <c r="H215" s="47"/>
      <c r="I215" s="47"/>
      <c r="J215" s="106"/>
      <c r="K215" s="290" t="s">
        <v>59</v>
      </c>
      <c r="L215" s="302"/>
      <c r="M215" s="302"/>
      <c r="N215" s="302"/>
      <c r="O215" s="302"/>
    </row>
    <row r="216" spans="2:17" s="48" customFormat="1" ht="16.5" hidden="1" customHeight="1">
      <c r="B216" s="106"/>
      <c r="C216" s="107"/>
      <c r="D216" s="108"/>
      <c r="E216" s="108"/>
      <c r="F216" s="108"/>
      <c r="G216" s="108"/>
      <c r="H216" s="47"/>
      <c r="I216" s="47"/>
      <c r="J216" s="106"/>
      <c r="K216" s="168"/>
      <c r="L216" s="169"/>
      <c r="M216" s="169"/>
      <c r="N216" s="169"/>
      <c r="O216" s="169"/>
    </row>
    <row r="217" spans="2:17" s="113" customFormat="1" hidden="1">
      <c r="B217" s="109"/>
      <c r="C217" s="110" t="s">
        <v>21</v>
      </c>
      <c r="D217" s="111">
        <f>11.25+0.01</f>
        <v>11.26</v>
      </c>
      <c r="E217" s="111">
        <f>SUM(E218:E227)</f>
        <v>11.240000000000002</v>
      </c>
      <c r="F217" s="111"/>
      <c r="G217" s="111"/>
      <c r="H217" s="112"/>
      <c r="I217" s="112"/>
      <c r="J217" s="109"/>
      <c r="K217" s="110" t="s">
        <v>21</v>
      </c>
      <c r="L217" s="111">
        <f>11.25+0.01</f>
        <v>11.26</v>
      </c>
      <c r="M217" s="111">
        <f>SUM(M218:M227)</f>
        <v>11.240000000000002</v>
      </c>
      <c r="N217" s="111"/>
      <c r="O217" s="111"/>
    </row>
    <row r="218" spans="2:17" s="113" customFormat="1" ht="24" hidden="1" customHeight="1">
      <c r="B218" s="114"/>
      <c r="C218" s="115" t="s">
        <v>22</v>
      </c>
      <c r="D218" s="114">
        <v>4.32</v>
      </c>
      <c r="E218" s="114">
        <v>4.32</v>
      </c>
      <c r="F218" s="114"/>
      <c r="G218" s="114"/>
      <c r="H218" s="112"/>
      <c r="I218" s="112"/>
      <c r="J218" s="114"/>
      <c r="K218" s="115" t="s">
        <v>22</v>
      </c>
      <c r="L218" s="114">
        <v>4.32</v>
      </c>
      <c r="M218" s="114">
        <v>4.32</v>
      </c>
      <c r="N218" s="114"/>
      <c r="O218" s="114"/>
    </row>
    <row r="219" spans="2:17" s="113" customFormat="1" ht="12.75" hidden="1" customHeight="1">
      <c r="B219" s="114"/>
      <c r="C219" s="115" t="s">
        <v>23</v>
      </c>
      <c r="D219" s="114"/>
      <c r="E219" s="114"/>
      <c r="F219" s="114"/>
      <c r="G219" s="114"/>
      <c r="H219" s="112"/>
      <c r="I219" s="112"/>
      <c r="J219" s="114"/>
      <c r="K219" s="115" t="s">
        <v>23</v>
      </c>
      <c r="L219" s="114"/>
      <c r="M219" s="114"/>
      <c r="N219" s="114"/>
      <c r="O219" s="114"/>
    </row>
    <row r="220" spans="2:17" s="113" customFormat="1" ht="23.25" hidden="1" customHeight="1">
      <c r="B220" s="114"/>
      <c r="C220" s="115" t="s">
        <v>24</v>
      </c>
      <c r="D220" s="116">
        <v>1.2</v>
      </c>
      <c r="E220" s="116">
        <v>1.2</v>
      </c>
      <c r="F220" s="116"/>
      <c r="G220" s="116"/>
      <c r="H220" s="112"/>
      <c r="I220" s="112"/>
      <c r="J220" s="114"/>
      <c r="K220" s="115" t="s">
        <v>24</v>
      </c>
      <c r="L220" s="116">
        <v>1.2</v>
      </c>
      <c r="M220" s="116">
        <v>1.2</v>
      </c>
      <c r="N220" s="116"/>
      <c r="O220" s="116"/>
    </row>
    <row r="221" spans="2:17" s="113" customFormat="1" ht="25.5" hidden="1">
      <c r="B221" s="114"/>
      <c r="C221" s="115" t="s">
        <v>25</v>
      </c>
      <c r="D221" s="114">
        <v>1.69</v>
      </c>
      <c r="E221" s="114">
        <v>1.69</v>
      </c>
      <c r="F221" s="114"/>
      <c r="G221" s="114"/>
      <c r="H221" s="112"/>
      <c r="I221" s="112"/>
      <c r="J221" s="114"/>
      <c r="K221" s="115" t="s">
        <v>25</v>
      </c>
      <c r="L221" s="114">
        <v>1.69</v>
      </c>
      <c r="M221" s="114">
        <v>1.69</v>
      </c>
      <c r="N221" s="114"/>
      <c r="O221" s="114"/>
    </row>
    <row r="222" spans="2:17" s="113" customFormat="1" hidden="1">
      <c r="B222" s="114"/>
      <c r="C222" s="115" t="s">
        <v>28</v>
      </c>
      <c r="D222" s="114">
        <v>0.97</v>
      </c>
      <c r="E222" s="114">
        <v>0.97</v>
      </c>
      <c r="F222" s="114"/>
      <c r="G222" s="114"/>
      <c r="H222" s="112"/>
      <c r="I222" s="112"/>
      <c r="J222" s="114"/>
      <c r="K222" s="115" t="s">
        <v>28</v>
      </c>
      <c r="L222" s="114">
        <v>0.97</v>
      </c>
      <c r="M222" s="114">
        <v>0.97</v>
      </c>
      <c r="N222" s="114"/>
      <c r="O222" s="114"/>
    </row>
    <row r="223" spans="2:17" s="113" customFormat="1" ht="25.5" hidden="1">
      <c r="B223" s="114"/>
      <c r="C223" s="115" t="s">
        <v>72</v>
      </c>
      <c r="D223" s="114">
        <v>0.02</v>
      </c>
      <c r="E223" s="114" t="s">
        <v>30</v>
      </c>
      <c r="F223" s="114"/>
      <c r="G223" s="114"/>
      <c r="H223" s="112"/>
      <c r="I223" s="112"/>
      <c r="J223" s="114"/>
      <c r="K223" s="115" t="s">
        <v>72</v>
      </c>
      <c r="L223" s="114">
        <v>0.02</v>
      </c>
      <c r="M223" s="114" t="s">
        <v>30</v>
      </c>
      <c r="N223" s="114"/>
      <c r="O223" s="114"/>
    </row>
    <row r="224" spans="2:17" s="113" customFormat="1" ht="25.5" hidden="1">
      <c r="B224" s="114"/>
      <c r="C224" s="115" t="s">
        <v>31</v>
      </c>
      <c r="D224" s="114" t="s">
        <v>30</v>
      </c>
      <c r="E224" s="114" t="s">
        <v>30</v>
      </c>
      <c r="F224" s="114"/>
      <c r="G224" s="114"/>
      <c r="H224" s="112"/>
      <c r="I224" s="112"/>
      <c r="J224" s="114"/>
      <c r="K224" s="115" t="s">
        <v>31</v>
      </c>
      <c r="L224" s="114" t="s">
        <v>30</v>
      </c>
      <c r="M224" s="114" t="s">
        <v>30</v>
      </c>
      <c r="N224" s="114"/>
      <c r="O224" s="114"/>
    </row>
    <row r="225" spans="2:15" s="113" customFormat="1" hidden="1">
      <c r="B225" s="114"/>
      <c r="C225" s="115" t="s">
        <v>32</v>
      </c>
      <c r="D225" s="114">
        <v>0.84</v>
      </c>
      <c r="E225" s="116">
        <v>0.84</v>
      </c>
      <c r="F225" s="116"/>
      <c r="G225" s="116"/>
      <c r="H225" s="112"/>
      <c r="I225" s="112"/>
      <c r="J225" s="114"/>
      <c r="K225" s="115" t="s">
        <v>32</v>
      </c>
      <c r="L225" s="114">
        <v>0.84</v>
      </c>
      <c r="M225" s="116">
        <v>0.84</v>
      </c>
      <c r="N225" s="116"/>
      <c r="O225" s="116"/>
    </row>
    <row r="226" spans="2:15" s="113" customFormat="1" hidden="1">
      <c r="B226" s="117"/>
      <c r="C226" s="115" t="s">
        <v>35</v>
      </c>
      <c r="D226" s="114" t="s">
        <v>30</v>
      </c>
      <c r="E226" s="114" t="s">
        <v>30</v>
      </c>
      <c r="F226" s="114"/>
      <c r="G226" s="114"/>
      <c r="H226" s="112"/>
      <c r="I226" s="112"/>
      <c r="J226" s="117"/>
      <c r="K226" s="115" t="s">
        <v>35</v>
      </c>
      <c r="L226" s="114" t="s">
        <v>30</v>
      </c>
      <c r="M226" s="114" t="s">
        <v>30</v>
      </c>
      <c r="N226" s="114"/>
      <c r="O226" s="114"/>
    </row>
    <row r="227" spans="2:15" s="113" customFormat="1" ht="25.5" hidden="1">
      <c r="B227" s="114"/>
      <c r="C227" s="115" t="s">
        <v>33</v>
      </c>
      <c r="D227" s="114">
        <v>2.2200000000000002</v>
      </c>
      <c r="E227" s="116">
        <v>2.2200000000000002</v>
      </c>
      <c r="F227" s="116"/>
      <c r="G227" s="116"/>
      <c r="H227" s="112"/>
      <c r="I227" s="112"/>
      <c r="J227" s="114"/>
      <c r="K227" s="115" t="s">
        <v>33</v>
      </c>
      <c r="L227" s="114">
        <v>2.2200000000000002</v>
      </c>
      <c r="M227" s="116">
        <v>2.2200000000000002</v>
      </c>
      <c r="N227" s="116"/>
      <c r="O227" s="116"/>
    </row>
    <row r="228" spans="2:15" s="113" customFormat="1" ht="14.25" hidden="1" customHeight="1">
      <c r="B228" s="292"/>
      <c r="C228" s="293"/>
      <c r="D228" s="293"/>
      <c r="E228" s="293"/>
      <c r="F228" s="293"/>
      <c r="G228" s="293"/>
      <c r="H228" s="112"/>
      <c r="I228" s="112"/>
      <c r="J228" s="292"/>
      <c r="K228" s="293"/>
      <c r="L228" s="293"/>
      <c r="M228" s="293"/>
      <c r="N228" s="293"/>
      <c r="O228" s="293"/>
    </row>
    <row r="229" spans="2:15" s="48" customFormat="1" ht="21" hidden="1" customHeight="1">
      <c r="B229" s="118" t="s">
        <v>73</v>
      </c>
      <c r="C229" s="294" t="s">
        <v>74</v>
      </c>
      <c r="D229" s="295"/>
      <c r="E229" s="295"/>
      <c r="F229" s="295"/>
      <c r="G229" s="295"/>
      <c r="H229" s="47"/>
      <c r="I229" s="47"/>
      <c r="J229" s="118" t="s">
        <v>73</v>
      </c>
      <c r="K229" s="294" t="s">
        <v>74</v>
      </c>
      <c r="L229" s="295"/>
      <c r="M229" s="295"/>
      <c r="N229" s="295"/>
      <c r="O229" s="295"/>
    </row>
    <row r="230" spans="2:15" s="48" customFormat="1" ht="117" hidden="1" customHeight="1">
      <c r="B230" s="104"/>
      <c r="C230" s="296" t="s">
        <v>56</v>
      </c>
      <c r="D230" s="297"/>
      <c r="E230" s="297"/>
      <c r="F230" s="297"/>
      <c r="G230" s="297"/>
      <c r="H230" s="47"/>
      <c r="I230" s="47"/>
      <c r="J230" s="104"/>
      <c r="K230" s="296" t="s">
        <v>56</v>
      </c>
      <c r="L230" s="297"/>
      <c r="M230" s="297"/>
      <c r="N230" s="297"/>
      <c r="O230" s="297"/>
    </row>
    <row r="231" spans="2:15" s="48" customFormat="1" ht="117.75" hidden="1" customHeight="1">
      <c r="B231" s="105"/>
      <c r="C231" s="298" t="s">
        <v>57</v>
      </c>
      <c r="D231" s="299"/>
      <c r="E231" s="299"/>
      <c r="F231" s="299"/>
      <c r="G231" s="299"/>
      <c r="H231" s="47"/>
      <c r="I231" s="47"/>
      <c r="J231" s="105"/>
      <c r="K231" s="298" t="s">
        <v>57</v>
      </c>
      <c r="L231" s="299"/>
      <c r="M231" s="299"/>
      <c r="N231" s="299"/>
      <c r="O231" s="299"/>
    </row>
    <row r="232" spans="2:15" s="48" customFormat="1" ht="40.5" hidden="1" customHeight="1">
      <c r="B232" s="105"/>
      <c r="C232" s="300" t="s">
        <v>58</v>
      </c>
      <c r="D232" s="301"/>
      <c r="E232" s="301"/>
      <c r="F232" s="301"/>
      <c r="G232" s="301"/>
      <c r="H232" s="47"/>
      <c r="I232" s="47"/>
      <c r="J232" s="105"/>
      <c r="K232" s="300" t="s">
        <v>58</v>
      </c>
      <c r="L232" s="301"/>
      <c r="M232" s="301"/>
      <c r="N232" s="301"/>
      <c r="O232" s="301"/>
    </row>
    <row r="233" spans="2:15" s="48" customFormat="1" ht="39" hidden="1" customHeight="1">
      <c r="B233" s="106"/>
      <c r="C233" s="290" t="s">
        <v>59</v>
      </c>
      <c r="D233" s="302"/>
      <c r="E233" s="302"/>
      <c r="F233" s="302"/>
      <c r="G233" s="302"/>
      <c r="H233" s="47"/>
      <c r="I233" s="47"/>
      <c r="J233" s="106"/>
      <c r="K233" s="290" t="s">
        <v>59</v>
      </c>
      <c r="L233" s="302"/>
      <c r="M233" s="302"/>
      <c r="N233" s="302"/>
      <c r="O233" s="302"/>
    </row>
    <row r="234" spans="2:15" s="113" customFormat="1" hidden="1">
      <c r="B234" s="109"/>
      <c r="C234" s="110" t="s">
        <v>21</v>
      </c>
      <c r="D234" s="111">
        <f>11.25+0.01</f>
        <v>11.26</v>
      </c>
      <c r="E234" s="111">
        <f>SUM(E235:E243)</f>
        <v>11.240000000000002</v>
      </c>
      <c r="F234" s="111"/>
      <c r="G234" s="111"/>
      <c r="H234" s="112"/>
      <c r="I234" s="112"/>
      <c r="J234" s="109"/>
      <c r="K234" s="110" t="s">
        <v>21</v>
      </c>
      <c r="L234" s="111">
        <f>11.25+0.01</f>
        <v>11.26</v>
      </c>
      <c r="M234" s="111">
        <f>SUM(M235:M243)</f>
        <v>11.240000000000002</v>
      </c>
      <c r="N234" s="111"/>
      <c r="O234" s="111"/>
    </row>
    <row r="235" spans="2:15" s="113" customFormat="1" ht="24" hidden="1" customHeight="1">
      <c r="B235" s="114"/>
      <c r="C235" s="115" t="s">
        <v>22</v>
      </c>
      <c r="D235" s="114">
        <v>4.32</v>
      </c>
      <c r="E235" s="114">
        <v>4.32</v>
      </c>
      <c r="F235" s="114"/>
      <c r="G235" s="114"/>
      <c r="H235" s="112"/>
      <c r="I235" s="112"/>
      <c r="J235" s="114"/>
      <c r="K235" s="115" t="s">
        <v>22</v>
      </c>
      <c r="L235" s="114">
        <v>4.32</v>
      </c>
      <c r="M235" s="114">
        <v>4.32</v>
      </c>
      <c r="N235" s="114"/>
      <c r="O235" s="114"/>
    </row>
    <row r="236" spans="2:15" s="113" customFormat="1" ht="12.75" hidden="1" customHeight="1">
      <c r="B236" s="114"/>
      <c r="C236" s="115" t="s">
        <v>23</v>
      </c>
      <c r="D236" s="114"/>
      <c r="E236" s="114"/>
      <c r="F236" s="114"/>
      <c r="G236" s="114"/>
      <c r="H236" s="112"/>
      <c r="I236" s="112"/>
      <c r="J236" s="114"/>
      <c r="K236" s="115" t="s">
        <v>23</v>
      </c>
      <c r="L236" s="114"/>
      <c r="M236" s="114"/>
      <c r="N236" s="114"/>
      <c r="O236" s="114"/>
    </row>
    <row r="237" spans="2:15" s="113" customFormat="1" ht="23.25" hidden="1" customHeight="1">
      <c r="B237" s="114"/>
      <c r="C237" s="115" t="s">
        <v>24</v>
      </c>
      <c r="D237" s="116">
        <v>1.2</v>
      </c>
      <c r="E237" s="116">
        <v>1.2</v>
      </c>
      <c r="F237" s="116"/>
      <c r="G237" s="116"/>
      <c r="H237" s="112"/>
      <c r="I237" s="112"/>
      <c r="J237" s="114"/>
      <c r="K237" s="115" t="s">
        <v>24</v>
      </c>
      <c r="L237" s="116">
        <v>1.2</v>
      </c>
      <c r="M237" s="116">
        <v>1.2</v>
      </c>
      <c r="N237" s="116"/>
      <c r="O237" s="116"/>
    </row>
    <row r="238" spans="2:15" s="113" customFormat="1" ht="25.5" hidden="1">
      <c r="B238" s="114"/>
      <c r="C238" s="115" t="s">
        <v>25</v>
      </c>
      <c r="D238" s="114">
        <v>1.69</v>
      </c>
      <c r="E238" s="114">
        <v>1.69</v>
      </c>
      <c r="F238" s="114"/>
      <c r="G238" s="114"/>
      <c r="H238" s="112"/>
      <c r="I238" s="112"/>
      <c r="J238" s="114"/>
      <c r="K238" s="115" t="s">
        <v>25</v>
      </c>
      <c r="L238" s="114">
        <v>1.69</v>
      </c>
      <c r="M238" s="114">
        <v>1.69</v>
      </c>
      <c r="N238" s="114"/>
      <c r="O238" s="114"/>
    </row>
    <row r="239" spans="2:15" s="113" customFormat="1" hidden="1">
      <c r="B239" s="114"/>
      <c r="C239" s="115" t="s">
        <v>28</v>
      </c>
      <c r="D239" s="114">
        <v>0.97</v>
      </c>
      <c r="E239" s="114">
        <v>0.97</v>
      </c>
      <c r="F239" s="114"/>
      <c r="G239" s="114"/>
      <c r="H239" s="112"/>
      <c r="I239" s="112"/>
      <c r="J239" s="114"/>
      <c r="K239" s="115" t="s">
        <v>28</v>
      </c>
      <c r="L239" s="114">
        <v>0.97</v>
      </c>
      <c r="M239" s="114">
        <v>0.97</v>
      </c>
      <c r="N239" s="114"/>
      <c r="O239" s="114"/>
    </row>
    <row r="240" spans="2:15" s="113" customFormat="1" ht="25.5" hidden="1">
      <c r="B240" s="114"/>
      <c r="C240" s="115" t="s">
        <v>72</v>
      </c>
      <c r="D240" s="114">
        <v>0.02</v>
      </c>
      <c r="E240" s="114" t="s">
        <v>30</v>
      </c>
      <c r="F240" s="114"/>
      <c r="G240" s="114"/>
      <c r="H240" s="112"/>
      <c r="I240" s="112"/>
      <c r="J240" s="114"/>
      <c r="K240" s="115" t="s">
        <v>72</v>
      </c>
      <c r="L240" s="114">
        <v>0.02</v>
      </c>
      <c r="M240" s="114" t="s">
        <v>30</v>
      </c>
      <c r="N240" s="114"/>
      <c r="O240" s="114"/>
    </row>
    <row r="241" spans="2:15" s="113" customFormat="1" ht="25.5" hidden="1">
      <c r="B241" s="114"/>
      <c r="C241" s="115" t="s">
        <v>31</v>
      </c>
      <c r="D241" s="114" t="s">
        <v>30</v>
      </c>
      <c r="E241" s="114" t="s">
        <v>30</v>
      </c>
      <c r="F241" s="114"/>
      <c r="G241" s="114"/>
      <c r="H241" s="112"/>
      <c r="I241" s="112"/>
      <c r="J241" s="114"/>
      <c r="K241" s="115" t="s">
        <v>31</v>
      </c>
      <c r="L241" s="114" t="s">
        <v>30</v>
      </c>
      <c r="M241" s="114" t="s">
        <v>30</v>
      </c>
      <c r="N241" s="114"/>
      <c r="O241" s="114"/>
    </row>
    <row r="242" spans="2:15" s="113" customFormat="1" hidden="1">
      <c r="B242" s="114"/>
      <c r="C242" s="115" t="s">
        <v>32</v>
      </c>
      <c r="D242" s="114">
        <v>0.84</v>
      </c>
      <c r="E242" s="116">
        <v>0.84</v>
      </c>
      <c r="F242" s="116"/>
      <c r="G242" s="116"/>
      <c r="H242" s="112"/>
      <c r="I242" s="112"/>
      <c r="J242" s="114"/>
      <c r="K242" s="115" t="s">
        <v>32</v>
      </c>
      <c r="L242" s="114">
        <v>0.84</v>
      </c>
      <c r="M242" s="116">
        <v>0.84</v>
      </c>
      <c r="N242" s="116"/>
      <c r="O242" s="116"/>
    </row>
    <row r="243" spans="2:15" s="113" customFormat="1" ht="25.5" hidden="1">
      <c r="B243" s="114"/>
      <c r="C243" s="115" t="s">
        <v>33</v>
      </c>
      <c r="D243" s="114">
        <v>2.2200000000000002</v>
      </c>
      <c r="E243" s="116">
        <v>2.2200000000000002</v>
      </c>
      <c r="F243" s="116"/>
      <c r="G243" s="116"/>
      <c r="H243" s="112"/>
      <c r="I243" s="112"/>
      <c r="J243" s="114"/>
      <c r="K243" s="115" t="s">
        <v>33</v>
      </c>
      <c r="L243" s="114">
        <v>2.2200000000000002</v>
      </c>
      <c r="M243" s="116">
        <v>2.2200000000000002</v>
      </c>
      <c r="N243" s="116"/>
      <c r="O243" s="116"/>
    </row>
    <row r="244" spans="2:15" s="48" customFormat="1" ht="19.5" hidden="1" customHeight="1">
      <c r="B244" s="118" t="s">
        <v>75</v>
      </c>
      <c r="C244" s="294" t="s">
        <v>76</v>
      </c>
      <c r="D244" s="295"/>
      <c r="E244" s="295"/>
      <c r="F244" s="295"/>
      <c r="G244" s="295"/>
      <c r="H244" s="47"/>
      <c r="I244" s="47"/>
      <c r="J244" s="118" t="s">
        <v>75</v>
      </c>
      <c r="K244" s="294" t="s">
        <v>76</v>
      </c>
      <c r="L244" s="295"/>
      <c r="M244" s="295"/>
      <c r="N244" s="295"/>
      <c r="O244" s="295"/>
    </row>
    <row r="245" spans="2:15" s="48" customFormat="1" ht="117" hidden="1" customHeight="1">
      <c r="B245" s="104"/>
      <c r="C245" s="296" t="s">
        <v>56</v>
      </c>
      <c r="D245" s="297"/>
      <c r="E245" s="297"/>
      <c r="F245" s="297"/>
      <c r="G245" s="297"/>
      <c r="H245" s="47"/>
      <c r="I245" s="47"/>
      <c r="J245" s="104"/>
      <c r="K245" s="296" t="s">
        <v>56</v>
      </c>
      <c r="L245" s="297"/>
      <c r="M245" s="297"/>
      <c r="N245" s="297"/>
      <c r="O245" s="297"/>
    </row>
    <row r="246" spans="2:15" s="48" customFormat="1" ht="117.75" hidden="1" customHeight="1">
      <c r="B246" s="105"/>
      <c r="C246" s="298" t="s">
        <v>57</v>
      </c>
      <c r="D246" s="299"/>
      <c r="E246" s="299"/>
      <c r="F246" s="299"/>
      <c r="G246" s="299"/>
      <c r="H246" s="47"/>
      <c r="I246" s="47"/>
      <c r="J246" s="105"/>
      <c r="K246" s="298" t="s">
        <v>57</v>
      </c>
      <c r="L246" s="299"/>
      <c r="M246" s="299"/>
      <c r="N246" s="299"/>
      <c r="O246" s="299"/>
    </row>
    <row r="247" spans="2:15" s="48" customFormat="1" ht="40.5" hidden="1" customHeight="1">
      <c r="B247" s="105"/>
      <c r="C247" s="300" t="s">
        <v>58</v>
      </c>
      <c r="D247" s="301"/>
      <c r="E247" s="301"/>
      <c r="F247" s="301"/>
      <c r="G247" s="301"/>
      <c r="H247" s="47"/>
      <c r="I247" s="47"/>
      <c r="J247" s="105"/>
      <c r="K247" s="300" t="s">
        <v>58</v>
      </c>
      <c r="L247" s="301"/>
      <c r="M247" s="301"/>
      <c r="N247" s="301"/>
      <c r="O247" s="301"/>
    </row>
    <row r="248" spans="2:15" s="48" customFormat="1" ht="39" hidden="1" customHeight="1">
      <c r="B248" s="106"/>
      <c r="C248" s="290" t="s">
        <v>59</v>
      </c>
      <c r="D248" s="302"/>
      <c r="E248" s="302"/>
      <c r="F248" s="302"/>
      <c r="G248" s="302"/>
      <c r="H248" s="47"/>
      <c r="I248" s="47"/>
      <c r="J248" s="106"/>
      <c r="K248" s="290" t="s">
        <v>59</v>
      </c>
      <c r="L248" s="302"/>
      <c r="M248" s="302"/>
      <c r="N248" s="302"/>
      <c r="O248" s="302"/>
    </row>
    <row r="249" spans="2:15" s="113" customFormat="1" hidden="1">
      <c r="B249" s="109"/>
      <c r="C249" s="110" t="s">
        <v>21</v>
      </c>
      <c r="D249" s="111">
        <f>11.25+0.01</f>
        <v>11.26</v>
      </c>
      <c r="E249" s="111">
        <f>SUM(E250:E260)</f>
        <v>11.240000000000002</v>
      </c>
      <c r="F249" s="111"/>
      <c r="G249" s="111"/>
      <c r="H249" s="112"/>
      <c r="I249" s="112"/>
      <c r="J249" s="109"/>
      <c r="K249" s="110" t="s">
        <v>21</v>
      </c>
      <c r="L249" s="111">
        <f>11.25+0.01</f>
        <v>11.26</v>
      </c>
      <c r="M249" s="111">
        <f>SUM(M250:M260)</f>
        <v>11.240000000000002</v>
      </c>
      <c r="N249" s="111"/>
      <c r="O249" s="111"/>
    </row>
    <row r="250" spans="2:15" s="113" customFormat="1" ht="24" hidden="1" customHeight="1">
      <c r="B250" s="114"/>
      <c r="C250" s="115" t="s">
        <v>22</v>
      </c>
      <c r="D250" s="114">
        <v>4.32</v>
      </c>
      <c r="E250" s="114">
        <v>4.32</v>
      </c>
      <c r="F250" s="114"/>
      <c r="G250" s="114"/>
      <c r="H250" s="112"/>
      <c r="I250" s="112"/>
      <c r="J250" s="114"/>
      <c r="K250" s="115" t="s">
        <v>22</v>
      </c>
      <c r="L250" s="114">
        <v>4.32</v>
      </c>
      <c r="M250" s="114">
        <v>4.32</v>
      </c>
      <c r="N250" s="114"/>
      <c r="O250" s="114"/>
    </row>
    <row r="251" spans="2:15" s="113" customFormat="1" ht="12.75" hidden="1" customHeight="1">
      <c r="B251" s="114"/>
      <c r="C251" s="115" t="s">
        <v>23</v>
      </c>
      <c r="D251" s="114"/>
      <c r="E251" s="114"/>
      <c r="F251" s="114"/>
      <c r="G251" s="114"/>
      <c r="H251" s="112"/>
      <c r="I251" s="112"/>
      <c r="J251" s="114"/>
      <c r="K251" s="115" t="s">
        <v>23</v>
      </c>
      <c r="L251" s="114"/>
      <c r="M251" s="114"/>
      <c r="N251" s="114"/>
      <c r="O251" s="114"/>
    </row>
    <row r="252" spans="2:15" s="113" customFormat="1" ht="23.25" hidden="1" customHeight="1">
      <c r="B252" s="114"/>
      <c r="C252" s="115" t="s">
        <v>24</v>
      </c>
      <c r="D252" s="116">
        <v>1.2</v>
      </c>
      <c r="E252" s="116">
        <v>1.2</v>
      </c>
      <c r="F252" s="116"/>
      <c r="G252" s="116"/>
      <c r="H252" s="112"/>
      <c r="I252" s="112"/>
      <c r="J252" s="114"/>
      <c r="K252" s="115" t="s">
        <v>24</v>
      </c>
      <c r="L252" s="116">
        <v>1.2</v>
      </c>
      <c r="M252" s="116">
        <v>1.2</v>
      </c>
      <c r="N252" s="116"/>
      <c r="O252" s="116"/>
    </row>
    <row r="253" spans="2:15" s="113" customFormat="1" ht="25.5" hidden="1">
      <c r="B253" s="114"/>
      <c r="C253" s="115" t="s">
        <v>25</v>
      </c>
      <c r="D253" s="114">
        <v>1.69</v>
      </c>
      <c r="E253" s="114">
        <v>1.69</v>
      </c>
      <c r="F253" s="114"/>
      <c r="G253" s="114"/>
      <c r="H253" s="112"/>
      <c r="I253" s="112"/>
      <c r="J253" s="114"/>
      <c r="K253" s="115" t="s">
        <v>25</v>
      </c>
      <c r="L253" s="114">
        <v>1.69</v>
      </c>
      <c r="M253" s="114">
        <v>1.69</v>
      </c>
      <c r="N253" s="114"/>
      <c r="O253" s="114"/>
    </row>
    <row r="254" spans="2:15" s="113" customFormat="1" hidden="1">
      <c r="B254" s="114"/>
      <c r="C254" s="115" t="s">
        <v>28</v>
      </c>
      <c r="D254" s="114">
        <v>0.97</v>
      </c>
      <c r="E254" s="114">
        <v>0.97</v>
      </c>
      <c r="F254" s="114"/>
      <c r="G254" s="114"/>
      <c r="H254" s="112"/>
      <c r="I254" s="112"/>
      <c r="J254" s="114"/>
      <c r="K254" s="115" t="s">
        <v>28</v>
      </c>
      <c r="L254" s="114">
        <v>0.97</v>
      </c>
      <c r="M254" s="114">
        <v>0.97</v>
      </c>
      <c r="N254" s="114"/>
      <c r="O254" s="114"/>
    </row>
    <row r="255" spans="2:15" s="113" customFormat="1" ht="25.5" hidden="1">
      <c r="B255" s="114"/>
      <c r="C255" s="115" t="s">
        <v>72</v>
      </c>
      <c r="D255" s="114">
        <v>0.02</v>
      </c>
      <c r="E255" s="114" t="s">
        <v>30</v>
      </c>
      <c r="F255" s="114"/>
      <c r="G255" s="114"/>
      <c r="H255" s="112"/>
      <c r="I255" s="112"/>
      <c r="J255" s="114"/>
      <c r="K255" s="115" t="s">
        <v>72</v>
      </c>
      <c r="L255" s="114">
        <v>0.02</v>
      </c>
      <c r="M255" s="114" t="s">
        <v>30</v>
      </c>
      <c r="N255" s="114"/>
      <c r="O255" s="114"/>
    </row>
    <row r="256" spans="2:15" s="113" customFormat="1" ht="25.5" hidden="1">
      <c r="B256" s="114"/>
      <c r="C256" s="115" t="s">
        <v>31</v>
      </c>
      <c r="D256" s="114" t="s">
        <v>30</v>
      </c>
      <c r="E256" s="114" t="s">
        <v>30</v>
      </c>
      <c r="F256" s="119"/>
      <c r="G256" s="119"/>
      <c r="H256" s="112"/>
      <c r="I256" s="112"/>
      <c r="J256" s="114"/>
      <c r="K256" s="115" t="s">
        <v>31</v>
      </c>
      <c r="L256" s="114" t="s">
        <v>30</v>
      </c>
      <c r="M256" s="114" t="s">
        <v>30</v>
      </c>
      <c r="N256" s="119"/>
      <c r="O256" s="119"/>
    </row>
    <row r="257" spans="2:15" s="113" customFormat="1" hidden="1">
      <c r="B257" s="114"/>
      <c r="C257" s="115" t="s">
        <v>35</v>
      </c>
      <c r="D257" s="114"/>
      <c r="E257" s="114"/>
      <c r="F257" s="119"/>
      <c r="G257" s="119"/>
      <c r="H257" s="112"/>
      <c r="I257" s="112"/>
      <c r="J257" s="114"/>
      <c r="K257" s="115" t="s">
        <v>35</v>
      </c>
      <c r="L257" s="114"/>
      <c r="M257" s="114"/>
      <c r="N257" s="119"/>
      <c r="O257" s="119"/>
    </row>
    <row r="258" spans="2:15" s="113" customFormat="1" hidden="1">
      <c r="B258" s="114"/>
      <c r="C258" s="115" t="s">
        <v>32</v>
      </c>
      <c r="D258" s="114">
        <v>0.84</v>
      </c>
      <c r="E258" s="116">
        <v>0.84</v>
      </c>
      <c r="F258" s="116"/>
      <c r="G258" s="116"/>
      <c r="H258" s="112"/>
      <c r="I258" s="112"/>
      <c r="J258" s="114"/>
      <c r="K258" s="115" t="s">
        <v>32</v>
      </c>
      <c r="L258" s="114">
        <v>0.84</v>
      </c>
      <c r="M258" s="116">
        <v>0.84</v>
      </c>
      <c r="N258" s="116"/>
      <c r="O258" s="116"/>
    </row>
    <row r="259" spans="2:15" s="113" customFormat="1" ht="25.5" hidden="1">
      <c r="B259" s="114"/>
      <c r="C259" s="115" t="s">
        <v>33</v>
      </c>
      <c r="D259" s="114">
        <v>2.2200000000000002</v>
      </c>
      <c r="E259" s="116">
        <v>2.2200000000000002</v>
      </c>
      <c r="F259" s="116"/>
      <c r="G259" s="116"/>
      <c r="H259" s="112"/>
      <c r="I259" s="112"/>
      <c r="J259" s="114"/>
      <c r="K259" s="115" t="s">
        <v>33</v>
      </c>
      <c r="L259" s="114">
        <v>2.2200000000000002</v>
      </c>
      <c r="M259" s="116">
        <v>2.2200000000000002</v>
      </c>
      <c r="N259" s="116"/>
      <c r="O259" s="116"/>
    </row>
    <row r="260" spans="2:15" s="113" customFormat="1" hidden="1">
      <c r="B260" s="114"/>
      <c r="C260" s="115" t="s">
        <v>35</v>
      </c>
      <c r="D260" s="114" t="s">
        <v>30</v>
      </c>
      <c r="E260" s="116" t="s">
        <v>30</v>
      </c>
      <c r="F260" s="116"/>
      <c r="G260" s="116"/>
      <c r="H260" s="112"/>
      <c r="I260" s="112"/>
      <c r="J260" s="114"/>
      <c r="K260" s="115" t="s">
        <v>35</v>
      </c>
      <c r="L260" s="114" t="s">
        <v>30</v>
      </c>
      <c r="M260" s="116" t="s">
        <v>30</v>
      </c>
      <c r="N260" s="116"/>
      <c r="O260" s="116"/>
    </row>
    <row r="261" spans="2:15" s="113" customFormat="1" ht="16.5" hidden="1" customHeight="1">
      <c r="B261" s="292"/>
      <c r="C261" s="293"/>
      <c r="D261" s="293"/>
      <c r="E261" s="293"/>
      <c r="F261" s="293"/>
      <c r="G261" s="293"/>
      <c r="H261" s="112"/>
      <c r="I261" s="112"/>
      <c r="J261" s="292"/>
      <c r="K261" s="293"/>
      <c r="L261" s="293"/>
      <c r="M261" s="293"/>
      <c r="N261" s="293"/>
      <c r="O261" s="293"/>
    </row>
    <row r="262" spans="2:15" s="48" customFormat="1" ht="29.25" hidden="1" customHeight="1">
      <c r="B262" s="118" t="s">
        <v>77</v>
      </c>
      <c r="C262" s="294" t="s">
        <v>78</v>
      </c>
      <c r="D262" s="295"/>
      <c r="E262" s="295"/>
      <c r="F262" s="295"/>
      <c r="G262" s="295"/>
      <c r="H262" s="47"/>
      <c r="I262" s="47"/>
      <c r="J262" s="118" t="s">
        <v>77</v>
      </c>
      <c r="K262" s="294" t="s">
        <v>78</v>
      </c>
      <c r="L262" s="295"/>
      <c r="M262" s="295"/>
      <c r="N262" s="295"/>
      <c r="O262" s="295"/>
    </row>
    <row r="263" spans="2:15" s="48" customFormat="1" ht="117" hidden="1" customHeight="1">
      <c r="B263" s="104"/>
      <c r="C263" s="296" t="s">
        <v>56</v>
      </c>
      <c r="D263" s="297"/>
      <c r="E263" s="297"/>
      <c r="F263" s="297"/>
      <c r="G263" s="297"/>
      <c r="H263" s="47"/>
      <c r="I263" s="47"/>
      <c r="J263" s="104"/>
      <c r="K263" s="296" t="s">
        <v>56</v>
      </c>
      <c r="L263" s="297"/>
      <c r="M263" s="297"/>
      <c r="N263" s="297"/>
      <c r="O263" s="297"/>
    </row>
    <row r="264" spans="2:15" s="48" customFormat="1" ht="117.75" hidden="1" customHeight="1">
      <c r="B264" s="105"/>
      <c r="C264" s="298" t="s">
        <v>57</v>
      </c>
      <c r="D264" s="299"/>
      <c r="E264" s="299"/>
      <c r="F264" s="299"/>
      <c r="G264" s="299"/>
      <c r="H264" s="47"/>
      <c r="I264" s="47"/>
      <c r="J264" s="105"/>
      <c r="K264" s="298" t="s">
        <v>57</v>
      </c>
      <c r="L264" s="299"/>
      <c r="M264" s="299"/>
      <c r="N264" s="299"/>
      <c r="O264" s="299"/>
    </row>
    <row r="265" spans="2:15" s="48" customFormat="1" ht="40.5" hidden="1" customHeight="1">
      <c r="B265" s="105"/>
      <c r="C265" s="300" t="s">
        <v>58</v>
      </c>
      <c r="D265" s="301"/>
      <c r="E265" s="301"/>
      <c r="F265" s="301"/>
      <c r="G265" s="301"/>
      <c r="H265" s="47"/>
      <c r="I265" s="47"/>
      <c r="J265" s="105"/>
      <c r="K265" s="300" t="s">
        <v>58</v>
      </c>
      <c r="L265" s="301"/>
      <c r="M265" s="301"/>
      <c r="N265" s="301"/>
      <c r="O265" s="301"/>
    </row>
    <row r="266" spans="2:15" s="48" customFormat="1" ht="39" hidden="1" customHeight="1">
      <c r="B266" s="106"/>
      <c r="C266" s="290" t="s">
        <v>59</v>
      </c>
      <c r="D266" s="302"/>
      <c r="E266" s="302"/>
      <c r="F266" s="302"/>
      <c r="G266" s="302"/>
      <c r="H266" s="47"/>
      <c r="I266" s="47"/>
      <c r="J266" s="106"/>
      <c r="K266" s="290" t="s">
        <v>59</v>
      </c>
      <c r="L266" s="302"/>
      <c r="M266" s="302"/>
      <c r="N266" s="302"/>
      <c r="O266" s="302"/>
    </row>
    <row r="267" spans="2:15" s="48" customFormat="1" ht="24" hidden="1" customHeight="1">
      <c r="B267" s="106"/>
      <c r="C267" s="107"/>
      <c r="D267" s="108"/>
      <c r="E267" s="108"/>
      <c r="F267" s="108"/>
      <c r="G267" s="108"/>
      <c r="H267" s="47"/>
      <c r="I267" s="47"/>
      <c r="J267" s="106"/>
      <c r="K267" s="168"/>
      <c r="L267" s="169"/>
      <c r="M267" s="169"/>
      <c r="N267" s="169"/>
      <c r="O267" s="169"/>
    </row>
    <row r="268" spans="2:15" s="113" customFormat="1" hidden="1">
      <c r="B268" s="109"/>
      <c r="C268" s="110" t="s">
        <v>21</v>
      </c>
      <c r="D268" s="111">
        <f>11.25+0.01</f>
        <v>11.26</v>
      </c>
      <c r="E268" s="111">
        <f>SUM(E269:E278)</f>
        <v>11.240000000000002</v>
      </c>
      <c r="F268" s="111"/>
      <c r="G268" s="111"/>
      <c r="H268" s="112"/>
      <c r="I268" s="112"/>
      <c r="J268" s="109"/>
      <c r="K268" s="110" t="s">
        <v>21</v>
      </c>
      <c r="L268" s="111">
        <f>11.25+0.01</f>
        <v>11.26</v>
      </c>
      <c r="M268" s="111">
        <f>SUM(M269:M278)</f>
        <v>11.240000000000002</v>
      </c>
      <c r="N268" s="111"/>
      <c r="O268" s="111"/>
    </row>
    <row r="269" spans="2:15" s="113" customFormat="1" ht="24" hidden="1" customHeight="1">
      <c r="B269" s="114"/>
      <c r="C269" s="115" t="s">
        <v>22</v>
      </c>
      <c r="D269" s="114">
        <v>4.32</v>
      </c>
      <c r="E269" s="114">
        <v>4.32</v>
      </c>
      <c r="F269" s="114"/>
      <c r="G269" s="114"/>
      <c r="H269" s="112"/>
      <c r="I269" s="112"/>
      <c r="J269" s="114"/>
      <c r="K269" s="115" t="s">
        <v>22</v>
      </c>
      <c r="L269" s="114">
        <v>4.32</v>
      </c>
      <c r="M269" s="114">
        <v>4.32</v>
      </c>
      <c r="N269" s="114"/>
      <c r="O269" s="114"/>
    </row>
    <row r="270" spans="2:15" s="113" customFormat="1" ht="12.75" hidden="1" customHeight="1">
      <c r="B270" s="114"/>
      <c r="C270" s="115" t="s">
        <v>23</v>
      </c>
      <c r="D270" s="114"/>
      <c r="E270" s="114"/>
      <c r="F270" s="114"/>
      <c r="G270" s="114"/>
      <c r="H270" s="112"/>
      <c r="I270" s="112"/>
      <c r="J270" s="114"/>
      <c r="K270" s="115" t="s">
        <v>23</v>
      </c>
      <c r="L270" s="114"/>
      <c r="M270" s="114"/>
      <c r="N270" s="114"/>
      <c r="O270" s="114"/>
    </row>
    <row r="271" spans="2:15" s="113" customFormat="1" ht="23.25" hidden="1" customHeight="1">
      <c r="B271" s="114"/>
      <c r="C271" s="115" t="s">
        <v>24</v>
      </c>
      <c r="D271" s="116">
        <v>1.2</v>
      </c>
      <c r="E271" s="116">
        <v>1.2</v>
      </c>
      <c r="F271" s="116"/>
      <c r="G271" s="116"/>
      <c r="H271" s="112"/>
      <c r="I271" s="112"/>
      <c r="J271" s="114"/>
      <c r="K271" s="115" t="s">
        <v>24</v>
      </c>
      <c r="L271" s="116">
        <v>1.2</v>
      </c>
      <c r="M271" s="116">
        <v>1.2</v>
      </c>
      <c r="N271" s="116"/>
      <c r="O271" s="116"/>
    </row>
    <row r="272" spans="2:15" s="113" customFormat="1" ht="25.5" hidden="1">
      <c r="B272" s="114"/>
      <c r="C272" s="115" t="s">
        <v>25</v>
      </c>
      <c r="D272" s="114">
        <v>1.69</v>
      </c>
      <c r="E272" s="114">
        <v>1.69</v>
      </c>
      <c r="F272" s="114"/>
      <c r="G272" s="114"/>
      <c r="H272" s="112"/>
      <c r="I272" s="112"/>
      <c r="J272" s="114"/>
      <c r="K272" s="115" t="s">
        <v>25</v>
      </c>
      <c r="L272" s="114">
        <v>1.69</v>
      </c>
      <c r="M272" s="114">
        <v>1.69</v>
      </c>
      <c r="N272" s="114"/>
      <c r="O272" s="114"/>
    </row>
    <row r="273" spans="2:15" s="113" customFormat="1" hidden="1">
      <c r="B273" s="114"/>
      <c r="C273" s="115" t="s">
        <v>28</v>
      </c>
      <c r="D273" s="114">
        <v>0.97</v>
      </c>
      <c r="E273" s="114">
        <v>0.97</v>
      </c>
      <c r="F273" s="114"/>
      <c r="G273" s="114"/>
      <c r="H273" s="112"/>
      <c r="I273" s="112"/>
      <c r="J273" s="114"/>
      <c r="K273" s="115" t="s">
        <v>28</v>
      </c>
      <c r="L273" s="114">
        <v>0.97</v>
      </c>
      <c r="M273" s="114">
        <v>0.97</v>
      </c>
      <c r="N273" s="114"/>
      <c r="O273" s="114"/>
    </row>
    <row r="274" spans="2:15" s="113" customFormat="1" ht="25.5" hidden="1">
      <c r="B274" s="114"/>
      <c r="C274" s="115" t="s">
        <v>72</v>
      </c>
      <c r="D274" s="114">
        <v>0.02</v>
      </c>
      <c r="E274" s="114" t="s">
        <v>30</v>
      </c>
      <c r="F274" s="114"/>
      <c r="G274" s="114"/>
      <c r="H274" s="112"/>
      <c r="I274" s="112"/>
      <c r="J274" s="114"/>
      <c r="K274" s="115" t="s">
        <v>72</v>
      </c>
      <c r="L274" s="114">
        <v>0.02</v>
      </c>
      <c r="M274" s="114" t="s">
        <v>30</v>
      </c>
      <c r="N274" s="114"/>
      <c r="O274" s="114"/>
    </row>
    <row r="275" spans="2:15" s="113" customFormat="1" ht="25.5" hidden="1">
      <c r="B275" s="114"/>
      <c r="C275" s="115" t="s">
        <v>31</v>
      </c>
      <c r="D275" s="114" t="s">
        <v>30</v>
      </c>
      <c r="E275" s="114" t="s">
        <v>30</v>
      </c>
      <c r="F275" s="114"/>
      <c r="G275" s="114"/>
      <c r="H275" s="112"/>
      <c r="I275" s="112"/>
      <c r="J275" s="114"/>
      <c r="K275" s="115" t="s">
        <v>31</v>
      </c>
      <c r="L275" s="114" t="s">
        <v>30</v>
      </c>
      <c r="M275" s="114" t="s">
        <v>30</v>
      </c>
      <c r="N275" s="114"/>
      <c r="O275" s="114"/>
    </row>
    <row r="276" spans="2:15" s="113" customFormat="1" hidden="1">
      <c r="B276" s="114"/>
      <c r="C276" s="115" t="s">
        <v>32</v>
      </c>
      <c r="D276" s="114">
        <v>0.84</v>
      </c>
      <c r="E276" s="116">
        <v>0.84</v>
      </c>
      <c r="F276" s="116"/>
      <c r="G276" s="116"/>
      <c r="H276" s="112"/>
      <c r="I276" s="112"/>
      <c r="J276" s="114"/>
      <c r="K276" s="115" t="s">
        <v>32</v>
      </c>
      <c r="L276" s="114">
        <v>0.84</v>
      </c>
      <c r="M276" s="116">
        <v>0.84</v>
      </c>
      <c r="N276" s="116"/>
      <c r="O276" s="116"/>
    </row>
    <row r="277" spans="2:15" s="113" customFormat="1" ht="25.5" hidden="1">
      <c r="B277" s="114"/>
      <c r="C277" s="115" t="s">
        <v>33</v>
      </c>
      <c r="D277" s="114">
        <v>2.2200000000000002</v>
      </c>
      <c r="E277" s="116">
        <v>2.2200000000000002</v>
      </c>
      <c r="F277" s="116"/>
      <c r="G277" s="116"/>
      <c r="H277" s="112"/>
      <c r="I277" s="112"/>
      <c r="J277" s="114"/>
      <c r="K277" s="115" t="s">
        <v>33</v>
      </c>
      <c r="L277" s="114">
        <v>2.2200000000000002</v>
      </c>
      <c r="M277" s="116">
        <v>2.2200000000000002</v>
      </c>
      <c r="N277" s="116"/>
      <c r="O277" s="116"/>
    </row>
    <row r="278" spans="2:15" s="113" customFormat="1" hidden="1">
      <c r="B278" s="114"/>
      <c r="C278" s="115" t="s">
        <v>35</v>
      </c>
      <c r="D278" s="114" t="s">
        <v>30</v>
      </c>
      <c r="E278" s="116" t="s">
        <v>30</v>
      </c>
      <c r="F278" s="116"/>
      <c r="G278" s="116"/>
      <c r="H278" s="112"/>
      <c r="I278" s="112"/>
      <c r="J278" s="114"/>
      <c r="K278" s="115" t="s">
        <v>35</v>
      </c>
      <c r="L278" s="114" t="s">
        <v>30</v>
      </c>
      <c r="M278" s="116" t="s">
        <v>30</v>
      </c>
      <c r="N278" s="116"/>
      <c r="O278" s="116"/>
    </row>
    <row r="279" spans="2:15" s="113" customFormat="1" ht="14.25" hidden="1" customHeight="1">
      <c r="B279" s="292"/>
      <c r="C279" s="293"/>
      <c r="D279" s="293"/>
      <c r="E279" s="293"/>
      <c r="F279" s="293"/>
      <c r="G279" s="293"/>
      <c r="H279" s="112"/>
      <c r="I279" s="112"/>
      <c r="J279" s="292"/>
      <c r="K279" s="293"/>
      <c r="L279" s="293"/>
      <c r="M279" s="293"/>
      <c r="N279" s="293"/>
      <c r="O279" s="293"/>
    </row>
    <row r="280" spans="2:15" s="113" customFormat="1" ht="25.5" hidden="1">
      <c r="B280" s="114"/>
      <c r="C280" s="115" t="s">
        <v>33</v>
      </c>
      <c r="D280" s="114">
        <v>2.2200000000000002</v>
      </c>
      <c r="E280" s="116">
        <v>2.2200000000000002</v>
      </c>
      <c r="F280" s="116"/>
      <c r="G280" s="116"/>
      <c r="H280" s="112"/>
      <c r="I280" s="112"/>
      <c r="J280" s="114"/>
      <c r="K280" s="115" t="s">
        <v>33</v>
      </c>
      <c r="L280" s="114">
        <v>2.2200000000000002</v>
      </c>
      <c r="M280" s="116">
        <v>2.2200000000000002</v>
      </c>
      <c r="N280" s="116"/>
      <c r="O280" s="116"/>
    </row>
    <row r="281" spans="2:15" s="113" customFormat="1" hidden="1">
      <c r="B281" s="114"/>
      <c r="C281" s="115" t="s">
        <v>35</v>
      </c>
      <c r="D281" s="114" t="s">
        <v>30</v>
      </c>
      <c r="E281" s="116" t="s">
        <v>30</v>
      </c>
      <c r="F281" s="116"/>
      <c r="G281" s="116"/>
      <c r="H281" s="112"/>
      <c r="I281" s="112"/>
      <c r="J281" s="114"/>
      <c r="K281" s="115" t="s">
        <v>35</v>
      </c>
      <c r="L281" s="114" t="s">
        <v>30</v>
      </c>
      <c r="M281" s="116" t="s">
        <v>30</v>
      </c>
      <c r="N281" s="116"/>
      <c r="O281" s="116"/>
    </row>
    <row r="282" spans="2:15" s="48" customFormat="1" ht="19.5" hidden="1" customHeight="1">
      <c r="B282" s="118">
        <v>14</v>
      </c>
      <c r="C282" s="294" t="s">
        <v>79</v>
      </c>
      <c r="D282" s="295"/>
      <c r="E282" s="295"/>
      <c r="F282" s="295"/>
      <c r="G282" s="295"/>
      <c r="H282" s="47"/>
      <c r="I282" s="47"/>
      <c r="J282" s="118">
        <v>14</v>
      </c>
      <c r="K282" s="294" t="s">
        <v>79</v>
      </c>
      <c r="L282" s="295"/>
      <c r="M282" s="295"/>
      <c r="N282" s="295"/>
      <c r="O282" s="295"/>
    </row>
    <row r="283" spans="2:15" s="48" customFormat="1" ht="117" hidden="1" customHeight="1">
      <c r="B283" s="104"/>
      <c r="C283" s="303" t="s">
        <v>56</v>
      </c>
      <c r="D283" s="296"/>
      <c r="E283" s="296"/>
      <c r="F283" s="296"/>
      <c r="G283" s="296"/>
      <c r="H283" s="47"/>
      <c r="I283" s="47"/>
      <c r="J283" s="104"/>
      <c r="K283" s="303" t="s">
        <v>56</v>
      </c>
      <c r="L283" s="296"/>
      <c r="M283" s="296"/>
      <c r="N283" s="296"/>
      <c r="O283" s="296"/>
    </row>
    <row r="284" spans="2:15" s="48" customFormat="1" ht="117.75" hidden="1" customHeight="1">
      <c r="B284" s="105"/>
      <c r="C284" s="298" t="s">
        <v>57</v>
      </c>
      <c r="D284" s="304"/>
      <c r="E284" s="304"/>
      <c r="F284" s="304"/>
      <c r="G284" s="304"/>
      <c r="H284" s="47"/>
      <c r="I284" s="47"/>
      <c r="J284" s="105"/>
      <c r="K284" s="298" t="s">
        <v>57</v>
      </c>
      <c r="L284" s="304"/>
      <c r="M284" s="304"/>
      <c r="N284" s="304"/>
      <c r="O284" s="304"/>
    </row>
    <row r="285" spans="2:15" s="48" customFormat="1" ht="40.5" hidden="1" customHeight="1">
      <c r="B285" s="105"/>
      <c r="C285" s="300" t="s">
        <v>58</v>
      </c>
      <c r="D285" s="305"/>
      <c r="E285" s="305"/>
      <c r="F285" s="305"/>
      <c r="G285" s="305"/>
      <c r="H285" s="47"/>
      <c r="I285" s="47"/>
      <c r="J285" s="105"/>
      <c r="K285" s="300" t="s">
        <v>58</v>
      </c>
      <c r="L285" s="305"/>
      <c r="M285" s="305"/>
      <c r="N285" s="305"/>
      <c r="O285" s="305"/>
    </row>
    <row r="286" spans="2:15" s="48" customFormat="1" ht="39" hidden="1" customHeight="1">
      <c r="B286" s="106"/>
      <c r="C286" s="290" t="s">
        <v>59</v>
      </c>
      <c r="D286" s="291"/>
      <c r="E286" s="291"/>
      <c r="F286" s="291"/>
      <c r="G286" s="291"/>
      <c r="H286" s="47"/>
      <c r="I286" s="47"/>
      <c r="J286" s="106"/>
      <c r="K286" s="290" t="s">
        <v>59</v>
      </c>
      <c r="L286" s="291"/>
      <c r="M286" s="291"/>
      <c r="N286" s="291"/>
      <c r="O286" s="291"/>
    </row>
    <row r="287" spans="2:15" s="113" customFormat="1" hidden="1">
      <c r="B287" s="109"/>
      <c r="C287" s="110" t="s">
        <v>21</v>
      </c>
      <c r="D287" s="111">
        <f>11.25+0.01</f>
        <v>11.26</v>
      </c>
      <c r="E287" s="111">
        <f>SUM(E288:E298)</f>
        <v>15.39</v>
      </c>
      <c r="F287" s="111"/>
      <c r="G287" s="111"/>
      <c r="H287" s="112"/>
      <c r="I287" s="112"/>
      <c r="J287" s="109"/>
      <c r="K287" s="110" t="s">
        <v>21</v>
      </c>
      <c r="L287" s="111">
        <f>11.25+0.01</f>
        <v>11.26</v>
      </c>
      <c r="M287" s="111">
        <f>SUM(M288:M298)</f>
        <v>15.39</v>
      </c>
      <c r="N287" s="111"/>
      <c r="O287" s="111"/>
    </row>
    <row r="288" spans="2:15" s="113" customFormat="1" ht="24" hidden="1" customHeight="1">
      <c r="B288" s="114"/>
      <c r="C288" s="115" t="s">
        <v>22</v>
      </c>
      <c r="D288" s="114">
        <v>4.32</v>
      </c>
      <c r="E288" s="114">
        <v>4.32</v>
      </c>
      <c r="F288" s="114"/>
      <c r="G288" s="114"/>
      <c r="H288" s="112"/>
      <c r="I288" s="112"/>
      <c r="J288" s="114"/>
      <c r="K288" s="115" t="s">
        <v>22</v>
      </c>
      <c r="L288" s="114">
        <v>4.32</v>
      </c>
      <c r="M288" s="114">
        <v>4.32</v>
      </c>
      <c r="N288" s="114"/>
      <c r="O288" s="114"/>
    </row>
    <row r="289" spans="2:15" s="113" customFormat="1" ht="12.75" hidden="1" customHeight="1">
      <c r="B289" s="114"/>
      <c r="C289" s="115" t="s">
        <v>23</v>
      </c>
      <c r="D289" s="114"/>
      <c r="E289" s="114"/>
      <c r="F289" s="114"/>
      <c r="G289" s="114"/>
      <c r="H289" s="112"/>
      <c r="I289" s="112"/>
      <c r="J289" s="114"/>
      <c r="K289" s="115" t="s">
        <v>23</v>
      </c>
      <c r="L289" s="114"/>
      <c r="M289" s="114"/>
      <c r="N289" s="114"/>
      <c r="O289" s="114"/>
    </row>
    <row r="290" spans="2:15" s="113" customFormat="1" ht="23.25" hidden="1" customHeight="1">
      <c r="B290" s="114"/>
      <c r="C290" s="115" t="s">
        <v>24</v>
      </c>
      <c r="D290" s="116">
        <v>1.2</v>
      </c>
      <c r="E290" s="116">
        <v>1.2</v>
      </c>
      <c r="F290" s="116"/>
      <c r="G290" s="116"/>
      <c r="H290" s="112"/>
      <c r="I290" s="112"/>
      <c r="J290" s="114"/>
      <c r="K290" s="115" t="s">
        <v>24</v>
      </c>
      <c r="L290" s="116">
        <v>1.2</v>
      </c>
      <c r="M290" s="116">
        <v>1.2</v>
      </c>
      <c r="N290" s="116"/>
      <c r="O290" s="116"/>
    </row>
    <row r="291" spans="2:15" s="113" customFormat="1" ht="25.5" hidden="1">
      <c r="B291" s="114"/>
      <c r="C291" s="115" t="s">
        <v>25</v>
      </c>
      <c r="D291" s="114">
        <v>1.69</v>
      </c>
      <c r="E291" s="114">
        <v>1.69</v>
      </c>
      <c r="F291" s="114"/>
      <c r="G291" s="114"/>
      <c r="H291" s="112"/>
      <c r="I291" s="112"/>
      <c r="J291" s="114"/>
      <c r="K291" s="115" t="s">
        <v>25</v>
      </c>
      <c r="L291" s="114">
        <v>1.69</v>
      </c>
      <c r="M291" s="114">
        <v>1.69</v>
      </c>
      <c r="N291" s="114"/>
      <c r="O291" s="114"/>
    </row>
    <row r="292" spans="2:15" s="113" customFormat="1" ht="24" hidden="1" customHeight="1">
      <c r="B292" s="114"/>
      <c r="C292" s="115" t="s">
        <v>22</v>
      </c>
      <c r="D292" s="114">
        <v>4.32</v>
      </c>
      <c r="E292" s="114">
        <v>4.32</v>
      </c>
      <c r="F292" s="114"/>
      <c r="G292" s="114"/>
      <c r="H292" s="112"/>
      <c r="I292" s="112"/>
      <c r="J292" s="114"/>
      <c r="K292" s="115" t="s">
        <v>22</v>
      </c>
      <c r="L292" s="114">
        <v>4.32</v>
      </c>
      <c r="M292" s="114">
        <v>4.32</v>
      </c>
      <c r="N292" s="114"/>
      <c r="O292" s="114"/>
    </row>
    <row r="293" spans="2:15" s="113" customFormat="1" ht="12.75" hidden="1" customHeight="1">
      <c r="B293" s="114"/>
      <c r="C293" s="115" t="s">
        <v>23</v>
      </c>
      <c r="D293" s="114"/>
      <c r="E293" s="114"/>
      <c r="F293" s="114"/>
      <c r="G293" s="114"/>
      <c r="H293" s="112"/>
      <c r="I293" s="112"/>
      <c r="J293" s="114"/>
      <c r="K293" s="115" t="s">
        <v>23</v>
      </c>
      <c r="L293" s="114"/>
      <c r="M293" s="114"/>
      <c r="N293" s="114"/>
      <c r="O293" s="114"/>
    </row>
    <row r="294" spans="2:15" s="113" customFormat="1" ht="23.25" hidden="1" customHeight="1">
      <c r="B294" s="114"/>
      <c r="C294" s="115" t="s">
        <v>24</v>
      </c>
      <c r="D294" s="116">
        <v>1.2</v>
      </c>
      <c r="E294" s="116">
        <v>1.2</v>
      </c>
      <c r="F294" s="116"/>
      <c r="G294" s="116"/>
      <c r="H294" s="112"/>
      <c r="I294" s="112"/>
      <c r="J294" s="114"/>
      <c r="K294" s="115" t="s">
        <v>24</v>
      </c>
      <c r="L294" s="116">
        <v>1.2</v>
      </c>
      <c r="M294" s="116">
        <v>1.2</v>
      </c>
      <c r="N294" s="116"/>
      <c r="O294" s="116"/>
    </row>
    <row r="295" spans="2:15" s="113" customFormat="1" ht="25.5" hidden="1">
      <c r="B295" s="114"/>
      <c r="C295" s="115" t="s">
        <v>25</v>
      </c>
      <c r="D295" s="114">
        <v>1.69</v>
      </c>
      <c r="E295" s="114">
        <v>1.69</v>
      </c>
      <c r="F295" s="114"/>
      <c r="G295" s="114"/>
      <c r="H295" s="112"/>
      <c r="I295" s="112"/>
      <c r="J295" s="114"/>
      <c r="K295" s="115" t="s">
        <v>25</v>
      </c>
      <c r="L295" s="114">
        <v>1.69</v>
      </c>
      <c r="M295" s="114">
        <v>1.69</v>
      </c>
      <c r="N295" s="114"/>
      <c r="O295" s="114"/>
    </row>
    <row r="296" spans="2:15" s="113" customFormat="1" ht="25.5" hidden="1">
      <c r="B296" s="114"/>
      <c r="C296" s="115" t="s">
        <v>72</v>
      </c>
      <c r="D296" s="114">
        <v>0.02</v>
      </c>
      <c r="E296" s="114" t="s">
        <v>30</v>
      </c>
      <c r="F296" s="114"/>
      <c r="G296" s="114"/>
      <c r="H296" s="112"/>
      <c r="I296" s="112"/>
      <c r="J296" s="114"/>
      <c r="K296" s="115" t="s">
        <v>72</v>
      </c>
      <c r="L296" s="114">
        <v>0.02</v>
      </c>
      <c r="M296" s="114" t="s">
        <v>30</v>
      </c>
      <c r="N296" s="114"/>
      <c r="O296" s="114"/>
    </row>
    <row r="297" spans="2:15" s="113" customFormat="1" hidden="1">
      <c r="B297" s="114"/>
      <c r="C297" s="115" t="s">
        <v>28</v>
      </c>
      <c r="D297" s="114">
        <v>0.97</v>
      </c>
      <c r="E297" s="114">
        <v>0.97</v>
      </c>
      <c r="F297" s="114"/>
      <c r="G297" s="114"/>
      <c r="H297" s="112"/>
      <c r="I297" s="112"/>
      <c r="J297" s="114"/>
      <c r="K297" s="115" t="s">
        <v>28</v>
      </c>
      <c r="L297" s="114">
        <v>0.97</v>
      </c>
      <c r="M297" s="114">
        <v>0.97</v>
      </c>
      <c r="N297" s="114"/>
      <c r="O297" s="114"/>
    </row>
    <row r="298" spans="2:15" s="113" customFormat="1" ht="25.5" hidden="1">
      <c r="B298" s="114"/>
      <c r="C298" s="115" t="s">
        <v>72</v>
      </c>
      <c r="D298" s="114">
        <v>0.02</v>
      </c>
      <c r="E298" s="114" t="s">
        <v>30</v>
      </c>
      <c r="F298" s="114"/>
      <c r="G298" s="114"/>
      <c r="H298" s="112"/>
      <c r="I298" s="112"/>
      <c r="J298" s="114"/>
      <c r="K298" s="115" t="s">
        <v>72</v>
      </c>
      <c r="L298" s="114">
        <v>0.02</v>
      </c>
      <c r="M298" s="114" t="s">
        <v>30</v>
      </c>
      <c r="N298" s="114"/>
      <c r="O298" s="114"/>
    </row>
    <row r="299" spans="2:15" s="113" customFormat="1" ht="25.5" hidden="1">
      <c r="B299" s="114"/>
      <c r="C299" s="115" t="s">
        <v>31</v>
      </c>
      <c r="D299" s="114" t="s">
        <v>30</v>
      </c>
      <c r="E299" s="114" t="s">
        <v>30</v>
      </c>
      <c r="F299" s="114"/>
      <c r="G299" s="114"/>
      <c r="H299" s="112"/>
      <c r="I299" s="112"/>
      <c r="J299" s="114"/>
      <c r="K299" s="115" t="s">
        <v>31</v>
      </c>
      <c r="L299" s="114" t="s">
        <v>30</v>
      </c>
      <c r="M299" s="114" t="s">
        <v>30</v>
      </c>
      <c r="N299" s="114"/>
      <c r="O299" s="114"/>
    </row>
    <row r="300" spans="2:15" s="113" customFormat="1" hidden="1">
      <c r="B300" s="114"/>
      <c r="C300" s="115" t="s">
        <v>32</v>
      </c>
      <c r="D300" s="114">
        <v>0.84</v>
      </c>
      <c r="E300" s="116">
        <v>0.84</v>
      </c>
      <c r="F300" s="116"/>
      <c r="G300" s="116"/>
      <c r="H300" s="112"/>
      <c r="I300" s="112"/>
      <c r="J300" s="114"/>
      <c r="K300" s="115" t="s">
        <v>32</v>
      </c>
      <c r="L300" s="114">
        <v>0.84</v>
      </c>
      <c r="M300" s="116">
        <v>0.84</v>
      </c>
      <c r="N300" s="116"/>
      <c r="O300" s="116"/>
    </row>
    <row r="301" spans="2:15" s="113" customFormat="1" ht="25.5" hidden="1">
      <c r="B301" s="114"/>
      <c r="C301" s="115" t="s">
        <v>33</v>
      </c>
      <c r="D301" s="114">
        <v>2.2200000000000002</v>
      </c>
      <c r="E301" s="116">
        <v>2.2200000000000002</v>
      </c>
      <c r="F301" s="116"/>
      <c r="G301" s="116"/>
      <c r="H301" s="112"/>
      <c r="I301" s="112"/>
      <c r="J301" s="114"/>
      <c r="K301" s="115" t="s">
        <v>33</v>
      </c>
      <c r="L301" s="114">
        <v>2.2200000000000002</v>
      </c>
      <c r="M301" s="116">
        <v>2.2200000000000002</v>
      </c>
      <c r="N301" s="116"/>
      <c r="O301" s="116"/>
    </row>
    <row r="302" spans="2:15" s="113" customFormat="1" hidden="1">
      <c r="B302" s="114"/>
      <c r="C302" s="115" t="s">
        <v>35</v>
      </c>
      <c r="D302" s="114" t="s">
        <v>30</v>
      </c>
      <c r="E302" s="116" t="s">
        <v>30</v>
      </c>
      <c r="F302" s="116"/>
      <c r="G302" s="116"/>
      <c r="H302" s="112"/>
      <c r="I302" s="112"/>
      <c r="J302" s="114"/>
      <c r="K302" s="115" t="s">
        <v>35</v>
      </c>
      <c r="L302" s="114" t="s">
        <v>30</v>
      </c>
      <c r="M302" s="116" t="s">
        <v>30</v>
      </c>
      <c r="N302" s="116"/>
      <c r="O302" s="116"/>
    </row>
    <row r="303" spans="2:15" s="48" customFormat="1" ht="19.5" hidden="1" customHeight="1">
      <c r="B303" s="118">
        <v>16</v>
      </c>
      <c r="C303" s="294" t="s">
        <v>80</v>
      </c>
      <c r="D303" s="295"/>
      <c r="E303" s="295"/>
      <c r="F303" s="295"/>
      <c r="G303" s="295"/>
      <c r="H303" s="47"/>
      <c r="I303" s="47"/>
      <c r="J303" s="118">
        <v>16</v>
      </c>
      <c r="K303" s="294" t="s">
        <v>80</v>
      </c>
      <c r="L303" s="295"/>
      <c r="M303" s="295"/>
      <c r="N303" s="295"/>
      <c r="O303" s="295"/>
    </row>
    <row r="304" spans="2:15" s="113" customFormat="1" hidden="1">
      <c r="B304" s="109"/>
      <c r="C304" s="110" t="s">
        <v>21</v>
      </c>
      <c r="D304" s="111">
        <f>11.25+0.01</f>
        <v>11.26</v>
      </c>
      <c r="E304" s="111">
        <f>SUM(E305:E314)</f>
        <v>11.240000000000002</v>
      </c>
      <c r="F304" s="111"/>
      <c r="G304" s="111"/>
      <c r="H304" s="112"/>
      <c r="I304" s="112"/>
      <c r="J304" s="109"/>
      <c r="K304" s="110" t="s">
        <v>21</v>
      </c>
      <c r="L304" s="111">
        <f>11.25+0.01</f>
        <v>11.26</v>
      </c>
      <c r="M304" s="111">
        <f>SUM(M305:M314)</f>
        <v>11.240000000000002</v>
      </c>
      <c r="N304" s="111"/>
      <c r="O304" s="111"/>
    </row>
    <row r="305" spans="2:15" s="113" customFormat="1" ht="25.5" hidden="1">
      <c r="B305" s="117"/>
      <c r="C305" s="115" t="s">
        <v>22</v>
      </c>
      <c r="D305" s="114">
        <v>4.32</v>
      </c>
      <c r="E305" s="114">
        <v>4.32</v>
      </c>
      <c r="F305" s="114"/>
      <c r="G305" s="114"/>
      <c r="H305" s="112"/>
      <c r="I305" s="112"/>
      <c r="J305" s="117"/>
      <c r="K305" s="115" t="s">
        <v>22</v>
      </c>
      <c r="L305" s="114">
        <v>4.32</v>
      </c>
      <c r="M305" s="114">
        <v>4.32</v>
      </c>
      <c r="N305" s="114"/>
      <c r="O305" s="114"/>
    </row>
    <row r="306" spans="2:15" s="113" customFormat="1" ht="12.75" hidden="1" customHeight="1">
      <c r="B306" s="117"/>
      <c r="C306" s="115" t="s">
        <v>23</v>
      </c>
      <c r="D306" s="114"/>
      <c r="E306" s="114"/>
      <c r="F306" s="114"/>
      <c r="G306" s="114"/>
      <c r="H306" s="112"/>
      <c r="I306" s="112"/>
      <c r="J306" s="117"/>
      <c r="K306" s="115" t="s">
        <v>23</v>
      </c>
      <c r="L306" s="114"/>
      <c r="M306" s="114"/>
      <c r="N306" s="114"/>
      <c r="O306" s="114"/>
    </row>
    <row r="307" spans="2:15" s="113" customFormat="1" ht="25.5" hidden="1">
      <c r="B307" s="117"/>
      <c r="C307" s="115" t="s">
        <v>24</v>
      </c>
      <c r="D307" s="116">
        <v>1.2</v>
      </c>
      <c r="E307" s="116">
        <v>1.2</v>
      </c>
      <c r="F307" s="116"/>
      <c r="G307" s="116"/>
      <c r="H307" s="112"/>
      <c r="I307" s="112"/>
      <c r="J307" s="117"/>
      <c r="K307" s="115" t="s">
        <v>24</v>
      </c>
      <c r="L307" s="116">
        <v>1.2</v>
      </c>
      <c r="M307" s="116">
        <v>1.2</v>
      </c>
      <c r="N307" s="116"/>
      <c r="O307" s="116"/>
    </row>
    <row r="308" spans="2:15" s="113" customFormat="1" ht="25.5" hidden="1">
      <c r="B308" s="117"/>
      <c r="C308" s="115" t="s">
        <v>25</v>
      </c>
      <c r="D308" s="114">
        <v>1.69</v>
      </c>
      <c r="E308" s="114">
        <v>1.69</v>
      </c>
      <c r="F308" s="114"/>
      <c r="G308" s="114"/>
      <c r="H308" s="112"/>
      <c r="I308" s="112"/>
      <c r="J308" s="117"/>
      <c r="K308" s="115" t="s">
        <v>25</v>
      </c>
      <c r="L308" s="114">
        <v>1.69</v>
      </c>
      <c r="M308" s="114">
        <v>1.69</v>
      </c>
      <c r="N308" s="114"/>
      <c r="O308" s="114"/>
    </row>
    <row r="309" spans="2:15" s="113" customFormat="1" hidden="1">
      <c r="B309" s="117"/>
      <c r="C309" s="115" t="s">
        <v>28</v>
      </c>
      <c r="D309" s="114">
        <v>0.97</v>
      </c>
      <c r="E309" s="114">
        <v>0.97</v>
      </c>
      <c r="F309" s="114"/>
      <c r="G309" s="114"/>
      <c r="H309" s="112"/>
      <c r="I309" s="112"/>
      <c r="J309" s="117"/>
      <c r="K309" s="115" t="s">
        <v>28</v>
      </c>
      <c r="L309" s="114">
        <v>0.97</v>
      </c>
      <c r="M309" s="114">
        <v>0.97</v>
      </c>
      <c r="N309" s="114"/>
      <c r="O309" s="114"/>
    </row>
    <row r="310" spans="2:15" s="113" customFormat="1" ht="25.5" hidden="1">
      <c r="B310" s="117"/>
      <c r="C310" s="115" t="s">
        <v>31</v>
      </c>
      <c r="D310" s="114" t="s">
        <v>30</v>
      </c>
      <c r="E310" s="114" t="s">
        <v>30</v>
      </c>
      <c r="F310" s="114"/>
      <c r="G310" s="114"/>
      <c r="H310" s="112"/>
      <c r="I310" s="112"/>
      <c r="J310" s="117"/>
      <c r="K310" s="115" t="s">
        <v>31</v>
      </c>
      <c r="L310" s="114" t="s">
        <v>30</v>
      </c>
      <c r="M310" s="114" t="s">
        <v>30</v>
      </c>
      <c r="N310" s="114"/>
      <c r="O310" s="114"/>
    </row>
    <row r="311" spans="2:15" s="113" customFormat="1" hidden="1">
      <c r="B311" s="117"/>
      <c r="C311" s="115" t="s">
        <v>32</v>
      </c>
      <c r="D311" s="114">
        <v>0.84</v>
      </c>
      <c r="E311" s="116">
        <v>0.84</v>
      </c>
      <c r="F311" s="116"/>
      <c r="G311" s="116"/>
      <c r="H311" s="112"/>
      <c r="I311" s="112"/>
      <c r="J311" s="117"/>
      <c r="K311" s="115" t="s">
        <v>32</v>
      </c>
      <c r="L311" s="114">
        <v>0.84</v>
      </c>
      <c r="M311" s="116">
        <v>0.84</v>
      </c>
      <c r="N311" s="116"/>
      <c r="O311" s="116"/>
    </row>
    <row r="312" spans="2:15" s="113" customFormat="1" hidden="1">
      <c r="B312" s="117"/>
      <c r="C312" s="115" t="s">
        <v>69</v>
      </c>
      <c r="D312" s="114"/>
      <c r="E312" s="116"/>
      <c r="F312" s="116"/>
      <c r="G312" s="116"/>
      <c r="H312" s="112"/>
      <c r="I312" s="112"/>
      <c r="J312" s="117"/>
      <c r="K312" s="115" t="s">
        <v>69</v>
      </c>
      <c r="L312" s="114"/>
      <c r="M312" s="116"/>
      <c r="N312" s="116"/>
      <c r="O312" s="116"/>
    </row>
    <row r="313" spans="2:15" s="113" customFormat="1" ht="25.5" hidden="1">
      <c r="B313" s="117"/>
      <c r="C313" s="115" t="s">
        <v>33</v>
      </c>
      <c r="D313" s="114">
        <v>2.2200000000000002</v>
      </c>
      <c r="E313" s="116">
        <v>2.2200000000000002</v>
      </c>
      <c r="F313" s="116"/>
      <c r="G313" s="116"/>
      <c r="H313" s="112"/>
      <c r="I313" s="112"/>
      <c r="J313" s="117"/>
      <c r="K313" s="115" t="s">
        <v>33</v>
      </c>
      <c r="L313" s="114">
        <v>2.2200000000000002</v>
      </c>
      <c r="M313" s="116">
        <v>2.2200000000000002</v>
      </c>
      <c r="N313" s="116"/>
      <c r="O313" s="116"/>
    </row>
    <row r="314" spans="2:15">
      <c r="K314" s="36"/>
      <c r="L314" s="37"/>
      <c r="M314" s="37"/>
    </row>
    <row r="315" spans="2:15">
      <c r="C315" s="120" t="s">
        <v>81</v>
      </c>
      <c r="K315" s="120" t="s">
        <v>81</v>
      </c>
      <c r="L315" s="37"/>
      <c r="M315" s="37"/>
    </row>
    <row r="316" spans="2:15">
      <c r="C316" s="121" t="s">
        <v>82</v>
      </c>
      <c r="K316" s="121" t="s">
        <v>82</v>
      </c>
      <c r="L316" s="37"/>
      <c r="M316" s="37"/>
    </row>
    <row r="317" spans="2:15">
      <c r="C317" s="122" t="s">
        <v>83</v>
      </c>
      <c r="F317" s="123" t="s">
        <v>84</v>
      </c>
      <c r="K317" s="122" t="s">
        <v>83</v>
      </c>
      <c r="L317" s="37"/>
      <c r="M317" s="37"/>
      <c r="N317" s="123" t="s">
        <v>84</v>
      </c>
    </row>
    <row r="318" spans="2:15">
      <c r="C318" s="122" t="s">
        <v>85</v>
      </c>
      <c r="F318" s="123" t="s">
        <v>86</v>
      </c>
      <c r="K318" s="122" t="s">
        <v>85</v>
      </c>
      <c r="L318" s="37"/>
      <c r="M318" s="37"/>
      <c r="N318" s="123" t="s">
        <v>86</v>
      </c>
    </row>
    <row r="319" spans="2:15">
      <c r="C319" s="121" t="s">
        <v>87</v>
      </c>
      <c r="F319" s="124"/>
      <c r="K319" s="121" t="s">
        <v>87</v>
      </c>
      <c r="L319" s="37"/>
      <c r="M319" s="37"/>
      <c r="N319" s="170"/>
    </row>
    <row r="320" spans="2:15">
      <c r="C320" s="122" t="s">
        <v>88</v>
      </c>
      <c r="F320" s="125" t="s">
        <v>89</v>
      </c>
      <c r="K320" s="122" t="s">
        <v>88</v>
      </c>
      <c r="L320" s="37"/>
      <c r="M320" s="37"/>
      <c r="N320" s="125" t="s">
        <v>89</v>
      </c>
    </row>
    <row r="321" spans="3:14">
      <c r="C321" s="122" t="s">
        <v>90</v>
      </c>
      <c r="F321" s="125" t="s">
        <v>91</v>
      </c>
      <c r="K321" s="122" t="s">
        <v>90</v>
      </c>
      <c r="L321" s="37"/>
      <c r="M321" s="37"/>
      <c r="N321" s="125" t="s">
        <v>91</v>
      </c>
    </row>
    <row r="322" spans="3:14" ht="18.75" customHeight="1">
      <c r="C322" s="127"/>
      <c r="F322" s="124"/>
      <c r="K322" s="127"/>
      <c r="L322" s="37"/>
      <c r="M322" s="37"/>
      <c r="N322" s="170"/>
    </row>
    <row r="323" spans="3:14" ht="17.25" customHeight="1">
      <c r="C323" s="128" t="s">
        <v>92</v>
      </c>
      <c r="F323" s="125" t="s">
        <v>93</v>
      </c>
      <c r="K323" s="128" t="s">
        <v>92</v>
      </c>
      <c r="L323" s="37"/>
      <c r="M323" s="37"/>
      <c r="N323" s="125" t="s">
        <v>93</v>
      </c>
    </row>
    <row r="324" spans="3:14">
      <c r="C324" s="128" t="s">
        <v>94</v>
      </c>
      <c r="F324" s="125" t="s">
        <v>95</v>
      </c>
      <c r="K324" s="128" t="s">
        <v>94</v>
      </c>
      <c r="L324" s="37"/>
      <c r="M324" s="37"/>
      <c r="N324" s="125" t="s">
        <v>95</v>
      </c>
    </row>
    <row r="325" spans="3:14">
      <c r="C325" s="128"/>
      <c r="F325" s="38"/>
      <c r="J325" s="126"/>
    </row>
    <row r="326" spans="3:14">
      <c r="F326" s="38"/>
    </row>
    <row r="327" spans="3:14" ht="15.75">
      <c r="C327" s="129" t="s">
        <v>96</v>
      </c>
      <c r="D327" s="69"/>
      <c r="E327" s="69"/>
      <c r="F327" s="45"/>
      <c r="G327" s="45"/>
    </row>
    <row r="328" spans="3:14" s="129" customFormat="1" ht="15.75">
      <c r="C328" s="129" t="s">
        <v>97</v>
      </c>
      <c r="D328" s="130"/>
      <c r="E328" s="130"/>
      <c r="F328" s="306" t="s">
        <v>98</v>
      </c>
      <c r="G328" s="306"/>
      <c r="H328" s="131"/>
      <c r="I328" s="131"/>
      <c r="K328" s="131"/>
    </row>
    <row r="333" spans="3:14">
      <c r="J333" s="38"/>
    </row>
    <row r="334" spans="3:14">
      <c r="C334" s="127"/>
      <c r="J334" s="38"/>
    </row>
    <row r="335" spans="3:14">
      <c r="C335" s="127"/>
      <c r="J335" s="289"/>
      <c r="K335" s="289"/>
    </row>
    <row r="336" spans="3:14">
      <c r="C336" s="127"/>
      <c r="J336" s="289"/>
      <c r="K336" s="289"/>
      <c r="L336" s="38"/>
      <c r="M336" s="38"/>
    </row>
    <row r="337" spans="3:11">
      <c r="C337" s="127"/>
      <c r="J337" s="132"/>
      <c r="K337" s="132"/>
    </row>
    <row r="338" spans="3:11">
      <c r="C338" s="127"/>
      <c r="J338" s="289"/>
      <c r="K338" s="289"/>
    </row>
    <row r="339" spans="3:11">
      <c r="C339" s="127"/>
      <c r="J339" s="289"/>
      <c r="K339" s="289"/>
    </row>
    <row r="340" spans="3:11">
      <c r="C340" s="133"/>
      <c r="J340" s="38"/>
    </row>
    <row r="341" spans="3:11">
      <c r="J341" s="38"/>
    </row>
    <row r="342" spans="3:11">
      <c r="J342" s="38"/>
    </row>
    <row r="343" spans="3:11">
      <c r="J343" s="38"/>
    </row>
    <row r="344" spans="3:11">
      <c r="J344" s="38"/>
    </row>
    <row r="345" spans="3:11">
      <c r="J345" s="38"/>
    </row>
  </sheetData>
  <mergeCells count="165">
    <mergeCell ref="K209:O209"/>
    <mergeCell ref="K190:Q190"/>
    <mergeCell ref="J210:Q210"/>
    <mergeCell ref="J189:Q189"/>
    <mergeCell ref="K136:O136"/>
    <mergeCell ref="K137:O137"/>
    <mergeCell ref="K138:O138"/>
    <mergeCell ref="K174:Q174"/>
    <mergeCell ref="K157:Q157"/>
    <mergeCell ref="K158:Q158"/>
    <mergeCell ref="K155:Q155"/>
    <mergeCell ref="J156:Q156"/>
    <mergeCell ref="K3:O3"/>
    <mergeCell ref="N5:O5"/>
    <mergeCell ref="N6:O6"/>
    <mergeCell ref="N7:O7"/>
    <mergeCell ref="N8:O8"/>
    <mergeCell ref="J10:Q10"/>
    <mergeCell ref="J11:Q11"/>
    <mergeCell ref="J13:Q13"/>
    <mergeCell ref="J15:Q15"/>
    <mergeCell ref="K231:O231"/>
    <mergeCell ref="K265:O265"/>
    <mergeCell ref="K266:O266"/>
    <mergeCell ref="J279:O279"/>
    <mergeCell ref="K282:O282"/>
    <mergeCell ref="K247:O247"/>
    <mergeCell ref="K248:O248"/>
    <mergeCell ref="J261:O261"/>
    <mergeCell ref="K262:O262"/>
    <mergeCell ref="K263:O263"/>
    <mergeCell ref="K264:O264"/>
    <mergeCell ref="C155:G155"/>
    <mergeCell ref="K134:Q134"/>
    <mergeCell ref="C214:G214"/>
    <mergeCell ref="C158:G158"/>
    <mergeCell ref="C174:G174"/>
    <mergeCell ref="C175:G175"/>
    <mergeCell ref="B189:G189"/>
    <mergeCell ref="C190:G190"/>
    <mergeCell ref="C191:G191"/>
    <mergeCell ref="C209:G209"/>
    <mergeCell ref="B210:G210"/>
    <mergeCell ref="C211:G211"/>
    <mergeCell ref="C212:G212"/>
    <mergeCell ref="C213:G213"/>
    <mergeCell ref="C157:G157"/>
    <mergeCell ref="C138:G138"/>
    <mergeCell ref="B156:G156"/>
    <mergeCell ref="K214:O214"/>
    <mergeCell ref="K175:O175"/>
    <mergeCell ref="K135:O135"/>
    <mergeCell ref="K211:O211"/>
    <mergeCell ref="K212:O212"/>
    <mergeCell ref="K213:O213"/>
    <mergeCell ref="K191:O191"/>
    <mergeCell ref="K49:O49"/>
    <mergeCell ref="K70:O70"/>
    <mergeCell ref="K71:O71"/>
    <mergeCell ref="K25:O25"/>
    <mergeCell ref="K26:O26"/>
    <mergeCell ref="K48:O48"/>
    <mergeCell ref="K69:Q69"/>
    <mergeCell ref="J68:Q68"/>
    <mergeCell ref="K47:Q47"/>
    <mergeCell ref="J46:Q46"/>
    <mergeCell ref="K113:O113"/>
    <mergeCell ref="K114:O114"/>
    <mergeCell ref="K132:O132"/>
    <mergeCell ref="K92:O92"/>
    <mergeCell ref="K93:O93"/>
    <mergeCell ref="J133:Q133"/>
    <mergeCell ref="K112:Q112"/>
    <mergeCell ref="J111:Q111"/>
    <mergeCell ref="K91:Q91"/>
    <mergeCell ref="K285:O285"/>
    <mergeCell ref="K286:O286"/>
    <mergeCell ref="K303:O303"/>
    <mergeCell ref="C248:G248"/>
    <mergeCell ref="C215:G215"/>
    <mergeCell ref="B228:G228"/>
    <mergeCell ref="C229:G229"/>
    <mergeCell ref="C230:G230"/>
    <mergeCell ref="C231:G231"/>
    <mergeCell ref="C232:G232"/>
    <mergeCell ref="C233:G233"/>
    <mergeCell ref="C244:G244"/>
    <mergeCell ref="C245:G245"/>
    <mergeCell ref="C246:G246"/>
    <mergeCell ref="C247:G247"/>
    <mergeCell ref="K232:O232"/>
    <mergeCell ref="K233:O233"/>
    <mergeCell ref="K244:O244"/>
    <mergeCell ref="K245:O245"/>
    <mergeCell ref="K246:O246"/>
    <mergeCell ref="K215:O215"/>
    <mergeCell ref="J228:O228"/>
    <mergeCell ref="K229:O229"/>
    <mergeCell ref="K230:O230"/>
    <mergeCell ref="C92:G92"/>
    <mergeCell ref="C93:G93"/>
    <mergeCell ref="B111:G111"/>
    <mergeCell ref="C47:G47"/>
    <mergeCell ref="J338:J339"/>
    <mergeCell ref="K338:K339"/>
    <mergeCell ref="C286:G286"/>
    <mergeCell ref="B261:G261"/>
    <mergeCell ref="C262:G262"/>
    <mergeCell ref="C263:G263"/>
    <mergeCell ref="C264:G264"/>
    <mergeCell ref="C265:G265"/>
    <mergeCell ref="C266:G266"/>
    <mergeCell ref="B279:G279"/>
    <mergeCell ref="C282:G282"/>
    <mergeCell ref="C283:G283"/>
    <mergeCell ref="C284:G284"/>
    <mergeCell ref="C285:G285"/>
    <mergeCell ref="C303:G303"/>
    <mergeCell ref="F328:G328"/>
    <mergeCell ref="J335:J336"/>
    <mergeCell ref="K335:K336"/>
    <mergeCell ref="K283:O283"/>
    <mergeCell ref="K284:O284"/>
    <mergeCell ref="C113:G113"/>
    <mergeCell ref="C114:G114"/>
    <mergeCell ref="C132:G132"/>
    <mergeCell ref="B133:G133"/>
    <mergeCell ref="C134:G134"/>
    <mergeCell ref="C135:G135"/>
    <mergeCell ref="C136:G136"/>
    <mergeCell ref="C137:G137"/>
    <mergeCell ref="K24:Q24"/>
    <mergeCell ref="C24:G24"/>
    <mergeCell ref="C25:G25"/>
    <mergeCell ref="C26:G26"/>
    <mergeCell ref="J90:Q90"/>
    <mergeCell ref="H27:I27"/>
    <mergeCell ref="B46:G46"/>
    <mergeCell ref="C112:G112"/>
    <mergeCell ref="C48:G48"/>
    <mergeCell ref="C49:G49"/>
    <mergeCell ref="B68:G68"/>
    <mergeCell ref="C69:G69"/>
    <mergeCell ref="C70:G70"/>
    <mergeCell ref="C71:G71"/>
    <mergeCell ref="B90:G90"/>
    <mergeCell ref="C91:G91"/>
    <mergeCell ref="B10:G10"/>
    <mergeCell ref="C3:G3"/>
    <mergeCell ref="F5:G5"/>
    <mergeCell ref="F6:G6"/>
    <mergeCell ref="F7:G7"/>
    <mergeCell ref="F8:G8"/>
    <mergeCell ref="B11:G11"/>
    <mergeCell ref="B13:G13"/>
    <mergeCell ref="B15:G15"/>
    <mergeCell ref="B22:B23"/>
    <mergeCell ref="C22:C23"/>
    <mergeCell ref="D22:E22"/>
    <mergeCell ref="F22:G22"/>
    <mergeCell ref="J22:J23"/>
    <mergeCell ref="K22:K23"/>
    <mergeCell ref="L22:M22"/>
    <mergeCell ref="N22:O22"/>
    <mergeCell ref="P22:Q22"/>
  </mergeCells>
  <pageMargins left="0.31" right="0.43" top="0.61" bottom="0.74803149606299213" header="0.31496062992125984" footer="0.31496062992125984"/>
  <pageSetup paperSize="9" scale="38" fitToHeight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activeCell="C16" sqref="C16"/>
    </sheetView>
  </sheetViews>
  <sheetFormatPr defaultRowHeight="40.5" customHeight="1"/>
  <cols>
    <col min="1" max="1" width="23.140625" style="2" customWidth="1"/>
    <col min="2" max="2" width="47.85546875" style="2" customWidth="1"/>
    <col min="3" max="3" width="19.5703125" style="2" customWidth="1"/>
    <col min="4" max="4" width="18.140625" style="2" customWidth="1"/>
    <col min="5" max="5" width="15.42578125" style="2" customWidth="1"/>
    <col min="6" max="8" width="9.140625" style="2"/>
    <col min="9" max="9" width="10.85546875" style="2" bestFit="1" customWidth="1"/>
    <col min="10" max="256" width="9.140625" style="2"/>
    <col min="257" max="257" width="23.140625" style="2" customWidth="1"/>
    <col min="258" max="258" width="56.7109375" style="2" customWidth="1"/>
    <col min="259" max="259" width="23.5703125" style="2" customWidth="1"/>
    <col min="260" max="260" width="22.42578125" style="2" customWidth="1"/>
    <col min="261" max="261" width="24.140625" style="2" customWidth="1"/>
    <col min="262" max="264" width="9.140625" style="2"/>
    <col min="265" max="265" width="10.85546875" style="2" bestFit="1" customWidth="1"/>
    <col min="266" max="512" width="9.140625" style="2"/>
    <col min="513" max="513" width="23.140625" style="2" customWidth="1"/>
    <col min="514" max="514" width="56.7109375" style="2" customWidth="1"/>
    <col min="515" max="515" width="23.5703125" style="2" customWidth="1"/>
    <col min="516" max="516" width="22.42578125" style="2" customWidth="1"/>
    <col min="517" max="517" width="24.140625" style="2" customWidth="1"/>
    <col min="518" max="520" width="9.140625" style="2"/>
    <col min="521" max="521" width="10.85546875" style="2" bestFit="1" customWidth="1"/>
    <col min="522" max="768" width="9.140625" style="2"/>
    <col min="769" max="769" width="23.140625" style="2" customWidth="1"/>
    <col min="770" max="770" width="56.7109375" style="2" customWidth="1"/>
    <col min="771" max="771" width="23.5703125" style="2" customWidth="1"/>
    <col min="772" max="772" width="22.42578125" style="2" customWidth="1"/>
    <col min="773" max="773" width="24.140625" style="2" customWidth="1"/>
    <col min="774" max="776" width="9.140625" style="2"/>
    <col min="777" max="777" width="10.85546875" style="2" bestFit="1" customWidth="1"/>
    <col min="778" max="1024" width="9.140625" style="2"/>
    <col min="1025" max="1025" width="23.140625" style="2" customWidth="1"/>
    <col min="1026" max="1026" width="56.7109375" style="2" customWidth="1"/>
    <col min="1027" max="1027" width="23.5703125" style="2" customWidth="1"/>
    <col min="1028" max="1028" width="22.42578125" style="2" customWidth="1"/>
    <col min="1029" max="1029" width="24.140625" style="2" customWidth="1"/>
    <col min="1030" max="1032" width="9.140625" style="2"/>
    <col min="1033" max="1033" width="10.85546875" style="2" bestFit="1" customWidth="1"/>
    <col min="1034" max="1280" width="9.140625" style="2"/>
    <col min="1281" max="1281" width="23.140625" style="2" customWidth="1"/>
    <col min="1282" max="1282" width="56.7109375" style="2" customWidth="1"/>
    <col min="1283" max="1283" width="23.5703125" style="2" customWidth="1"/>
    <col min="1284" max="1284" width="22.42578125" style="2" customWidth="1"/>
    <col min="1285" max="1285" width="24.140625" style="2" customWidth="1"/>
    <col min="1286" max="1288" width="9.140625" style="2"/>
    <col min="1289" max="1289" width="10.85546875" style="2" bestFit="1" customWidth="1"/>
    <col min="1290" max="1536" width="9.140625" style="2"/>
    <col min="1537" max="1537" width="23.140625" style="2" customWidth="1"/>
    <col min="1538" max="1538" width="56.7109375" style="2" customWidth="1"/>
    <col min="1539" max="1539" width="23.5703125" style="2" customWidth="1"/>
    <col min="1540" max="1540" width="22.42578125" style="2" customWidth="1"/>
    <col min="1541" max="1541" width="24.140625" style="2" customWidth="1"/>
    <col min="1542" max="1544" width="9.140625" style="2"/>
    <col min="1545" max="1545" width="10.85546875" style="2" bestFit="1" customWidth="1"/>
    <col min="1546" max="1792" width="9.140625" style="2"/>
    <col min="1793" max="1793" width="23.140625" style="2" customWidth="1"/>
    <col min="1794" max="1794" width="56.7109375" style="2" customWidth="1"/>
    <col min="1795" max="1795" width="23.5703125" style="2" customWidth="1"/>
    <col min="1796" max="1796" width="22.42578125" style="2" customWidth="1"/>
    <col min="1797" max="1797" width="24.140625" style="2" customWidth="1"/>
    <col min="1798" max="1800" width="9.140625" style="2"/>
    <col min="1801" max="1801" width="10.85546875" style="2" bestFit="1" customWidth="1"/>
    <col min="1802" max="2048" width="9.140625" style="2"/>
    <col min="2049" max="2049" width="23.140625" style="2" customWidth="1"/>
    <col min="2050" max="2050" width="56.7109375" style="2" customWidth="1"/>
    <col min="2051" max="2051" width="23.5703125" style="2" customWidth="1"/>
    <col min="2052" max="2052" width="22.42578125" style="2" customWidth="1"/>
    <col min="2053" max="2053" width="24.140625" style="2" customWidth="1"/>
    <col min="2054" max="2056" width="9.140625" style="2"/>
    <col min="2057" max="2057" width="10.85546875" style="2" bestFit="1" customWidth="1"/>
    <col min="2058" max="2304" width="9.140625" style="2"/>
    <col min="2305" max="2305" width="23.140625" style="2" customWidth="1"/>
    <col min="2306" max="2306" width="56.7109375" style="2" customWidth="1"/>
    <col min="2307" max="2307" width="23.5703125" style="2" customWidth="1"/>
    <col min="2308" max="2308" width="22.42578125" style="2" customWidth="1"/>
    <col min="2309" max="2309" width="24.140625" style="2" customWidth="1"/>
    <col min="2310" max="2312" width="9.140625" style="2"/>
    <col min="2313" max="2313" width="10.85546875" style="2" bestFit="1" customWidth="1"/>
    <col min="2314" max="2560" width="9.140625" style="2"/>
    <col min="2561" max="2561" width="23.140625" style="2" customWidth="1"/>
    <col min="2562" max="2562" width="56.7109375" style="2" customWidth="1"/>
    <col min="2563" max="2563" width="23.5703125" style="2" customWidth="1"/>
    <col min="2564" max="2564" width="22.42578125" style="2" customWidth="1"/>
    <col min="2565" max="2565" width="24.140625" style="2" customWidth="1"/>
    <col min="2566" max="2568" width="9.140625" style="2"/>
    <col min="2569" max="2569" width="10.85546875" style="2" bestFit="1" customWidth="1"/>
    <col min="2570" max="2816" width="9.140625" style="2"/>
    <col min="2817" max="2817" width="23.140625" style="2" customWidth="1"/>
    <col min="2818" max="2818" width="56.7109375" style="2" customWidth="1"/>
    <col min="2819" max="2819" width="23.5703125" style="2" customWidth="1"/>
    <col min="2820" max="2820" width="22.42578125" style="2" customWidth="1"/>
    <col min="2821" max="2821" width="24.140625" style="2" customWidth="1"/>
    <col min="2822" max="2824" width="9.140625" style="2"/>
    <col min="2825" max="2825" width="10.85546875" style="2" bestFit="1" customWidth="1"/>
    <col min="2826" max="3072" width="9.140625" style="2"/>
    <col min="3073" max="3073" width="23.140625" style="2" customWidth="1"/>
    <col min="3074" max="3074" width="56.7109375" style="2" customWidth="1"/>
    <col min="3075" max="3075" width="23.5703125" style="2" customWidth="1"/>
    <col min="3076" max="3076" width="22.42578125" style="2" customWidth="1"/>
    <col min="3077" max="3077" width="24.140625" style="2" customWidth="1"/>
    <col min="3078" max="3080" width="9.140625" style="2"/>
    <col min="3081" max="3081" width="10.85546875" style="2" bestFit="1" customWidth="1"/>
    <col min="3082" max="3328" width="9.140625" style="2"/>
    <col min="3329" max="3329" width="23.140625" style="2" customWidth="1"/>
    <col min="3330" max="3330" width="56.7109375" style="2" customWidth="1"/>
    <col min="3331" max="3331" width="23.5703125" style="2" customWidth="1"/>
    <col min="3332" max="3332" width="22.42578125" style="2" customWidth="1"/>
    <col min="3333" max="3333" width="24.140625" style="2" customWidth="1"/>
    <col min="3334" max="3336" width="9.140625" style="2"/>
    <col min="3337" max="3337" width="10.85546875" style="2" bestFit="1" customWidth="1"/>
    <col min="3338" max="3584" width="9.140625" style="2"/>
    <col min="3585" max="3585" width="23.140625" style="2" customWidth="1"/>
    <col min="3586" max="3586" width="56.7109375" style="2" customWidth="1"/>
    <col min="3587" max="3587" width="23.5703125" style="2" customWidth="1"/>
    <col min="3588" max="3588" width="22.42578125" style="2" customWidth="1"/>
    <col min="3589" max="3589" width="24.140625" style="2" customWidth="1"/>
    <col min="3590" max="3592" width="9.140625" style="2"/>
    <col min="3593" max="3593" width="10.85546875" style="2" bestFit="1" customWidth="1"/>
    <col min="3594" max="3840" width="9.140625" style="2"/>
    <col min="3841" max="3841" width="23.140625" style="2" customWidth="1"/>
    <col min="3842" max="3842" width="56.7109375" style="2" customWidth="1"/>
    <col min="3843" max="3843" width="23.5703125" style="2" customWidth="1"/>
    <col min="3844" max="3844" width="22.42578125" style="2" customWidth="1"/>
    <col min="3845" max="3845" width="24.140625" style="2" customWidth="1"/>
    <col min="3846" max="3848" width="9.140625" style="2"/>
    <col min="3849" max="3849" width="10.85546875" style="2" bestFit="1" customWidth="1"/>
    <col min="3850" max="4096" width="9.140625" style="2"/>
    <col min="4097" max="4097" width="23.140625" style="2" customWidth="1"/>
    <col min="4098" max="4098" width="56.7109375" style="2" customWidth="1"/>
    <col min="4099" max="4099" width="23.5703125" style="2" customWidth="1"/>
    <col min="4100" max="4100" width="22.42578125" style="2" customWidth="1"/>
    <col min="4101" max="4101" width="24.140625" style="2" customWidth="1"/>
    <col min="4102" max="4104" width="9.140625" style="2"/>
    <col min="4105" max="4105" width="10.85546875" style="2" bestFit="1" customWidth="1"/>
    <col min="4106" max="4352" width="9.140625" style="2"/>
    <col min="4353" max="4353" width="23.140625" style="2" customWidth="1"/>
    <col min="4354" max="4354" width="56.7109375" style="2" customWidth="1"/>
    <col min="4355" max="4355" width="23.5703125" style="2" customWidth="1"/>
    <col min="4356" max="4356" width="22.42578125" style="2" customWidth="1"/>
    <col min="4357" max="4357" width="24.140625" style="2" customWidth="1"/>
    <col min="4358" max="4360" width="9.140625" style="2"/>
    <col min="4361" max="4361" width="10.85546875" style="2" bestFit="1" customWidth="1"/>
    <col min="4362" max="4608" width="9.140625" style="2"/>
    <col min="4609" max="4609" width="23.140625" style="2" customWidth="1"/>
    <col min="4610" max="4610" width="56.7109375" style="2" customWidth="1"/>
    <col min="4611" max="4611" width="23.5703125" style="2" customWidth="1"/>
    <col min="4612" max="4612" width="22.42578125" style="2" customWidth="1"/>
    <col min="4613" max="4613" width="24.140625" style="2" customWidth="1"/>
    <col min="4614" max="4616" width="9.140625" style="2"/>
    <col min="4617" max="4617" width="10.85546875" style="2" bestFit="1" customWidth="1"/>
    <col min="4618" max="4864" width="9.140625" style="2"/>
    <col min="4865" max="4865" width="23.140625" style="2" customWidth="1"/>
    <col min="4866" max="4866" width="56.7109375" style="2" customWidth="1"/>
    <col min="4867" max="4867" width="23.5703125" style="2" customWidth="1"/>
    <col min="4868" max="4868" width="22.42578125" style="2" customWidth="1"/>
    <col min="4869" max="4869" width="24.140625" style="2" customWidth="1"/>
    <col min="4870" max="4872" width="9.140625" style="2"/>
    <col min="4873" max="4873" width="10.85546875" style="2" bestFit="1" customWidth="1"/>
    <col min="4874" max="5120" width="9.140625" style="2"/>
    <col min="5121" max="5121" width="23.140625" style="2" customWidth="1"/>
    <col min="5122" max="5122" width="56.7109375" style="2" customWidth="1"/>
    <col min="5123" max="5123" width="23.5703125" style="2" customWidth="1"/>
    <col min="5124" max="5124" width="22.42578125" style="2" customWidth="1"/>
    <col min="5125" max="5125" width="24.140625" style="2" customWidth="1"/>
    <col min="5126" max="5128" width="9.140625" style="2"/>
    <col min="5129" max="5129" width="10.85546875" style="2" bestFit="1" customWidth="1"/>
    <col min="5130" max="5376" width="9.140625" style="2"/>
    <col min="5377" max="5377" width="23.140625" style="2" customWidth="1"/>
    <col min="5378" max="5378" width="56.7109375" style="2" customWidth="1"/>
    <col min="5379" max="5379" width="23.5703125" style="2" customWidth="1"/>
    <col min="5380" max="5380" width="22.42578125" style="2" customWidth="1"/>
    <col min="5381" max="5381" width="24.140625" style="2" customWidth="1"/>
    <col min="5382" max="5384" width="9.140625" style="2"/>
    <col min="5385" max="5385" width="10.85546875" style="2" bestFit="1" customWidth="1"/>
    <col min="5386" max="5632" width="9.140625" style="2"/>
    <col min="5633" max="5633" width="23.140625" style="2" customWidth="1"/>
    <col min="5634" max="5634" width="56.7109375" style="2" customWidth="1"/>
    <col min="5635" max="5635" width="23.5703125" style="2" customWidth="1"/>
    <col min="5636" max="5636" width="22.42578125" style="2" customWidth="1"/>
    <col min="5637" max="5637" width="24.140625" style="2" customWidth="1"/>
    <col min="5638" max="5640" width="9.140625" style="2"/>
    <col min="5641" max="5641" width="10.85546875" style="2" bestFit="1" customWidth="1"/>
    <col min="5642" max="5888" width="9.140625" style="2"/>
    <col min="5889" max="5889" width="23.140625" style="2" customWidth="1"/>
    <col min="5890" max="5890" width="56.7109375" style="2" customWidth="1"/>
    <col min="5891" max="5891" width="23.5703125" style="2" customWidth="1"/>
    <col min="5892" max="5892" width="22.42578125" style="2" customWidth="1"/>
    <col min="5893" max="5893" width="24.140625" style="2" customWidth="1"/>
    <col min="5894" max="5896" width="9.140625" style="2"/>
    <col min="5897" max="5897" width="10.85546875" style="2" bestFit="1" customWidth="1"/>
    <col min="5898" max="6144" width="9.140625" style="2"/>
    <col min="6145" max="6145" width="23.140625" style="2" customWidth="1"/>
    <col min="6146" max="6146" width="56.7109375" style="2" customWidth="1"/>
    <col min="6147" max="6147" width="23.5703125" style="2" customWidth="1"/>
    <col min="6148" max="6148" width="22.42578125" style="2" customWidth="1"/>
    <col min="6149" max="6149" width="24.140625" style="2" customWidth="1"/>
    <col min="6150" max="6152" width="9.140625" style="2"/>
    <col min="6153" max="6153" width="10.85546875" style="2" bestFit="1" customWidth="1"/>
    <col min="6154" max="6400" width="9.140625" style="2"/>
    <col min="6401" max="6401" width="23.140625" style="2" customWidth="1"/>
    <col min="6402" max="6402" width="56.7109375" style="2" customWidth="1"/>
    <col min="6403" max="6403" width="23.5703125" style="2" customWidth="1"/>
    <col min="6404" max="6404" width="22.42578125" style="2" customWidth="1"/>
    <col min="6405" max="6405" width="24.140625" style="2" customWidth="1"/>
    <col min="6406" max="6408" width="9.140625" style="2"/>
    <col min="6409" max="6409" width="10.85546875" style="2" bestFit="1" customWidth="1"/>
    <col min="6410" max="6656" width="9.140625" style="2"/>
    <col min="6657" max="6657" width="23.140625" style="2" customWidth="1"/>
    <col min="6658" max="6658" width="56.7109375" style="2" customWidth="1"/>
    <col min="6659" max="6659" width="23.5703125" style="2" customWidth="1"/>
    <col min="6660" max="6660" width="22.42578125" style="2" customWidth="1"/>
    <col min="6661" max="6661" width="24.140625" style="2" customWidth="1"/>
    <col min="6662" max="6664" width="9.140625" style="2"/>
    <col min="6665" max="6665" width="10.85546875" style="2" bestFit="1" customWidth="1"/>
    <col min="6666" max="6912" width="9.140625" style="2"/>
    <col min="6913" max="6913" width="23.140625" style="2" customWidth="1"/>
    <col min="6914" max="6914" width="56.7109375" style="2" customWidth="1"/>
    <col min="6915" max="6915" width="23.5703125" style="2" customWidth="1"/>
    <col min="6916" max="6916" width="22.42578125" style="2" customWidth="1"/>
    <col min="6917" max="6917" width="24.140625" style="2" customWidth="1"/>
    <col min="6918" max="6920" width="9.140625" style="2"/>
    <col min="6921" max="6921" width="10.85546875" style="2" bestFit="1" customWidth="1"/>
    <col min="6922" max="7168" width="9.140625" style="2"/>
    <col min="7169" max="7169" width="23.140625" style="2" customWidth="1"/>
    <col min="7170" max="7170" width="56.7109375" style="2" customWidth="1"/>
    <col min="7171" max="7171" width="23.5703125" style="2" customWidth="1"/>
    <col min="7172" max="7172" width="22.42578125" style="2" customWidth="1"/>
    <col min="7173" max="7173" width="24.140625" style="2" customWidth="1"/>
    <col min="7174" max="7176" width="9.140625" style="2"/>
    <col min="7177" max="7177" width="10.85546875" style="2" bestFit="1" customWidth="1"/>
    <col min="7178" max="7424" width="9.140625" style="2"/>
    <col min="7425" max="7425" width="23.140625" style="2" customWidth="1"/>
    <col min="7426" max="7426" width="56.7109375" style="2" customWidth="1"/>
    <col min="7427" max="7427" width="23.5703125" style="2" customWidth="1"/>
    <col min="7428" max="7428" width="22.42578125" style="2" customWidth="1"/>
    <col min="7429" max="7429" width="24.140625" style="2" customWidth="1"/>
    <col min="7430" max="7432" width="9.140625" style="2"/>
    <col min="7433" max="7433" width="10.85546875" style="2" bestFit="1" customWidth="1"/>
    <col min="7434" max="7680" width="9.140625" style="2"/>
    <col min="7681" max="7681" width="23.140625" style="2" customWidth="1"/>
    <col min="7682" max="7682" width="56.7109375" style="2" customWidth="1"/>
    <col min="7683" max="7683" width="23.5703125" style="2" customWidth="1"/>
    <col min="7684" max="7684" width="22.42578125" style="2" customWidth="1"/>
    <col min="7685" max="7685" width="24.140625" style="2" customWidth="1"/>
    <col min="7686" max="7688" width="9.140625" style="2"/>
    <col min="7689" max="7689" width="10.85546875" style="2" bestFit="1" customWidth="1"/>
    <col min="7690" max="7936" width="9.140625" style="2"/>
    <col min="7937" max="7937" width="23.140625" style="2" customWidth="1"/>
    <col min="7938" max="7938" width="56.7109375" style="2" customWidth="1"/>
    <col min="7939" max="7939" width="23.5703125" style="2" customWidth="1"/>
    <col min="7940" max="7940" width="22.42578125" style="2" customWidth="1"/>
    <col min="7941" max="7941" width="24.140625" style="2" customWidth="1"/>
    <col min="7942" max="7944" width="9.140625" style="2"/>
    <col min="7945" max="7945" width="10.85546875" style="2" bestFit="1" customWidth="1"/>
    <col min="7946" max="8192" width="9.140625" style="2"/>
    <col min="8193" max="8193" width="23.140625" style="2" customWidth="1"/>
    <col min="8194" max="8194" width="56.7109375" style="2" customWidth="1"/>
    <col min="8195" max="8195" width="23.5703125" style="2" customWidth="1"/>
    <col min="8196" max="8196" width="22.42578125" style="2" customWidth="1"/>
    <col min="8197" max="8197" width="24.140625" style="2" customWidth="1"/>
    <col min="8198" max="8200" width="9.140625" style="2"/>
    <col min="8201" max="8201" width="10.85546875" style="2" bestFit="1" customWidth="1"/>
    <col min="8202" max="8448" width="9.140625" style="2"/>
    <col min="8449" max="8449" width="23.140625" style="2" customWidth="1"/>
    <col min="8450" max="8450" width="56.7109375" style="2" customWidth="1"/>
    <col min="8451" max="8451" width="23.5703125" style="2" customWidth="1"/>
    <col min="8452" max="8452" width="22.42578125" style="2" customWidth="1"/>
    <col min="8453" max="8453" width="24.140625" style="2" customWidth="1"/>
    <col min="8454" max="8456" width="9.140625" style="2"/>
    <col min="8457" max="8457" width="10.85546875" style="2" bestFit="1" customWidth="1"/>
    <col min="8458" max="8704" width="9.140625" style="2"/>
    <col min="8705" max="8705" width="23.140625" style="2" customWidth="1"/>
    <col min="8706" max="8706" width="56.7109375" style="2" customWidth="1"/>
    <col min="8707" max="8707" width="23.5703125" style="2" customWidth="1"/>
    <col min="8708" max="8708" width="22.42578125" style="2" customWidth="1"/>
    <col min="8709" max="8709" width="24.140625" style="2" customWidth="1"/>
    <col min="8710" max="8712" width="9.140625" style="2"/>
    <col min="8713" max="8713" width="10.85546875" style="2" bestFit="1" customWidth="1"/>
    <col min="8714" max="8960" width="9.140625" style="2"/>
    <col min="8961" max="8961" width="23.140625" style="2" customWidth="1"/>
    <col min="8962" max="8962" width="56.7109375" style="2" customWidth="1"/>
    <col min="8963" max="8963" width="23.5703125" style="2" customWidth="1"/>
    <col min="8964" max="8964" width="22.42578125" style="2" customWidth="1"/>
    <col min="8965" max="8965" width="24.140625" style="2" customWidth="1"/>
    <col min="8966" max="8968" width="9.140625" style="2"/>
    <col min="8969" max="8969" width="10.85546875" style="2" bestFit="1" customWidth="1"/>
    <col min="8970" max="9216" width="9.140625" style="2"/>
    <col min="9217" max="9217" width="23.140625" style="2" customWidth="1"/>
    <col min="9218" max="9218" width="56.7109375" style="2" customWidth="1"/>
    <col min="9219" max="9219" width="23.5703125" style="2" customWidth="1"/>
    <col min="9220" max="9220" width="22.42578125" style="2" customWidth="1"/>
    <col min="9221" max="9221" width="24.140625" style="2" customWidth="1"/>
    <col min="9222" max="9224" width="9.140625" style="2"/>
    <col min="9225" max="9225" width="10.85546875" style="2" bestFit="1" customWidth="1"/>
    <col min="9226" max="9472" width="9.140625" style="2"/>
    <col min="9473" max="9473" width="23.140625" style="2" customWidth="1"/>
    <col min="9474" max="9474" width="56.7109375" style="2" customWidth="1"/>
    <col min="9475" max="9475" width="23.5703125" style="2" customWidth="1"/>
    <col min="9476" max="9476" width="22.42578125" style="2" customWidth="1"/>
    <col min="9477" max="9477" width="24.140625" style="2" customWidth="1"/>
    <col min="9478" max="9480" width="9.140625" style="2"/>
    <col min="9481" max="9481" width="10.85546875" style="2" bestFit="1" customWidth="1"/>
    <col min="9482" max="9728" width="9.140625" style="2"/>
    <col min="9729" max="9729" width="23.140625" style="2" customWidth="1"/>
    <col min="9730" max="9730" width="56.7109375" style="2" customWidth="1"/>
    <col min="9731" max="9731" width="23.5703125" style="2" customWidth="1"/>
    <col min="9732" max="9732" width="22.42578125" style="2" customWidth="1"/>
    <col min="9733" max="9733" width="24.140625" style="2" customWidth="1"/>
    <col min="9734" max="9736" width="9.140625" style="2"/>
    <col min="9737" max="9737" width="10.85546875" style="2" bestFit="1" customWidth="1"/>
    <col min="9738" max="9984" width="9.140625" style="2"/>
    <col min="9985" max="9985" width="23.140625" style="2" customWidth="1"/>
    <col min="9986" max="9986" width="56.7109375" style="2" customWidth="1"/>
    <col min="9987" max="9987" width="23.5703125" style="2" customWidth="1"/>
    <col min="9988" max="9988" width="22.42578125" style="2" customWidth="1"/>
    <col min="9989" max="9989" width="24.140625" style="2" customWidth="1"/>
    <col min="9990" max="9992" width="9.140625" style="2"/>
    <col min="9993" max="9993" width="10.85546875" style="2" bestFit="1" customWidth="1"/>
    <col min="9994" max="10240" width="9.140625" style="2"/>
    <col min="10241" max="10241" width="23.140625" style="2" customWidth="1"/>
    <col min="10242" max="10242" width="56.7109375" style="2" customWidth="1"/>
    <col min="10243" max="10243" width="23.5703125" style="2" customWidth="1"/>
    <col min="10244" max="10244" width="22.42578125" style="2" customWidth="1"/>
    <col min="10245" max="10245" width="24.140625" style="2" customWidth="1"/>
    <col min="10246" max="10248" width="9.140625" style="2"/>
    <col min="10249" max="10249" width="10.85546875" style="2" bestFit="1" customWidth="1"/>
    <col min="10250" max="10496" width="9.140625" style="2"/>
    <col min="10497" max="10497" width="23.140625" style="2" customWidth="1"/>
    <col min="10498" max="10498" width="56.7109375" style="2" customWidth="1"/>
    <col min="10499" max="10499" width="23.5703125" style="2" customWidth="1"/>
    <col min="10500" max="10500" width="22.42578125" style="2" customWidth="1"/>
    <col min="10501" max="10501" width="24.140625" style="2" customWidth="1"/>
    <col min="10502" max="10504" width="9.140625" style="2"/>
    <col min="10505" max="10505" width="10.85546875" style="2" bestFit="1" customWidth="1"/>
    <col min="10506" max="10752" width="9.140625" style="2"/>
    <col min="10753" max="10753" width="23.140625" style="2" customWidth="1"/>
    <col min="10754" max="10754" width="56.7109375" style="2" customWidth="1"/>
    <col min="10755" max="10755" width="23.5703125" style="2" customWidth="1"/>
    <col min="10756" max="10756" width="22.42578125" style="2" customWidth="1"/>
    <col min="10757" max="10757" width="24.140625" style="2" customWidth="1"/>
    <col min="10758" max="10760" width="9.140625" style="2"/>
    <col min="10761" max="10761" width="10.85546875" style="2" bestFit="1" customWidth="1"/>
    <col min="10762" max="11008" width="9.140625" style="2"/>
    <col min="11009" max="11009" width="23.140625" style="2" customWidth="1"/>
    <col min="11010" max="11010" width="56.7109375" style="2" customWidth="1"/>
    <col min="11011" max="11011" width="23.5703125" style="2" customWidth="1"/>
    <col min="11012" max="11012" width="22.42578125" style="2" customWidth="1"/>
    <col min="11013" max="11013" width="24.140625" style="2" customWidth="1"/>
    <col min="11014" max="11016" width="9.140625" style="2"/>
    <col min="11017" max="11017" width="10.85546875" style="2" bestFit="1" customWidth="1"/>
    <col min="11018" max="11264" width="9.140625" style="2"/>
    <col min="11265" max="11265" width="23.140625" style="2" customWidth="1"/>
    <col min="11266" max="11266" width="56.7109375" style="2" customWidth="1"/>
    <col min="11267" max="11267" width="23.5703125" style="2" customWidth="1"/>
    <col min="11268" max="11268" width="22.42578125" style="2" customWidth="1"/>
    <col min="11269" max="11269" width="24.140625" style="2" customWidth="1"/>
    <col min="11270" max="11272" width="9.140625" style="2"/>
    <col min="11273" max="11273" width="10.85546875" style="2" bestFit="1" customWidth="1"/>
    <col min="11274" max="11520" width="9.140625" style="2"/>
    <col min="11521" max="11521" width="23.140625" style="2" customWidth="1"/>
    <col min="11522" max="11522" width="56.7109375" style="2" customWidth="1"/>
    <col min="11523" max="11523" width="23.5703125" style="2" customWidth="1"/>
    <col min="11524" max="11524" width="22.42578125" style="2" customWidth="1"/>
    <col min="11525" max="11525" width="24.140625" style="2" customWidth="1"/>
    <col min="11526" max="11528" width="9.140625" style="2"/>
    <col min="11529" max="11529" width="10.85546875" style="2" bestFit="1" customWidth="1"/>
    <col min="11530" max="11776" width="9.140625" style="2"/>
    <col min="11777" max="11777" width="23.140625" style="2" customWidth="1"/>
    <col min="11778" max="11778" width="56.7109375" style="2" customWidth="1"/>
    <col min="11779" max="11779" width="23.5703125" style="2" customWidth="1"/>
    <col min="11780" max="11780" width="22.42578125" style="2" customWidth="1"/>
    <col min="11781" max="11781" width="24.140625" style="2" customWidth="1"/>
    <col min="11782" max="11784" width="9.140625" style="2"/>
    <col min="11785" max="11785" width="10.85546875" style="2" bestFit="1" customWidth="1"/>
    <col min="11786" max="12032" width="9.140625" style="2"/>
    <col min="12033" max="12033" width="23.140625" style="2" customWidth="1"/>
    <col min="12034" max="12034" width="56.7109375" style="2" customWidth="1"/>
    <col min="12035" max="12035" width="23.5703125" style="2" customWidth="1"/>
    <col min="12036" max="12036" width="22.42578125" style="2" customWidth="1"/>
    <col min="12037" max="12037" width="24.140625" style="2" customWidth="1"/>
    <col min="12038" max="12040" width="9.140625" style="2"/>
    <col min="12041" max="12041" width="10.85546875" style="2" bestFit="1" customWidth="1"/>
    <col min="12042" max="12288" width="9.140625" style="2"/>
    <col min="12289" max="12289" width="23.140625" style="2" customWidth="1"/>
    <col min="12290" max="12290" width="56.7109375" style="2" customWidth="1"/>
    <col min="12291" max="12291" width="23.5703125" style="2" customWidth="1"/>
    <col min="12292" max="12292" width="22.42578125" style="2" customWidth="1"/>
    <col min="12293" max="12293" width="24.140625" style="2" customWidth="1"/>
    <col min="12294" max="12296" width="9.140625" style="2"/>
    <col min="12297" max="12297" width="10.85546875" style="2" bestFit="1" customWidth="1"/>
    <col min="12298" max="12544" width="9.140625" style="2"/>
    <col min="12545" max="12545" width="23.140625" style="2" customWidth="1"/>
    <col min="12546" max="12546" width="56.7109375" style="2" customWidth="1"/>
    <col min="12547" max="12547" width="23.5703125" style="2" customWidth="1"/>
    <col min="12548" max="12548" width="22.42578125" style="2" customWidth="1"/>
    <col min="12549" max="12549" width="24.140625" style="2" customWidth="1"/>
    <col min="12550" max="12552" width="9.140625" style="2"/>
    <col min="12553" max="12553" width="10.85546875" style="2" bestFit="1" customWidth="1"/>
    <col min="12554" max="12800" width="9.140625" style="2"/>
    <col min="12801" max="12801" width="23.140625" style="2" customWidth="1"/>
    <col min="12802" max="12802" width="56.7109375" style="2" customWidth="1"/>
    <col min="12803" max="12803" width="23.5703125" style="2" customWidth="1"/>
    <col min="12804" max="12804" width="22.42578125" style="2" customWidth="1"/>
    <col min="12805" max="12805" width="24.140625" style="2" customWidth="1"/>
    <col min="12806" max="12808" width="9.140625" style="2"/>
    <col min="12809" max="12809" width="10.85546875" style="2" bestFit="1" customWidth="1"/>
    <col min="12810" max="13056" width="9.140625" style="2"/>
    <col min="13057" max="13057" width="23.140625" style="2" customWidth="1"/>
    <col min="13058" max="13058" width="56.7109375" style="2" customWidth="1"/>
    <col min="13059" max="13059" width="23.5703125" style="2" customWidth="1"/>
    <col min="13060" max="13060" width="22.42578125" style="2" customWidth="1"/>
    <col min="13061" max="13061" width="24.140625" style="2" customWidth="1"/>
    <col min="13062" max="13064" width="9.140625" style="2"/>
    <col min="13065" max="13065" width="10.85546875" style="2" bestFit="1" customWidth="1"/>
    <col min="13066" max="13312" width="9.140625" style="2"/>
    <col min="13313" max="13313" width="23.140625" style="2" customWidth="1"/>
    <col min="13314" max="13314" width="56.7109375" style="2" customWidth="1"/>
    <col min="13315" max="13315" width="23.5703125" style="2" customWidth="1"/>
    <col min="13316" max="13316" width="22.42578125" style="2" customWidth="1"/>
    <col min="13317" max="13317" width="24.140625" style="2" customWidth="1"/>
    <col min="13318" max="13320" width="9.140625" style="2"/>
    <col min="13321" max="13321" width="10.85546875" style="2" bestFit="1" customWidth="1"/>
    <col min="13322" max="13568" width="9.140625" style="2"/>
    <col min="13569" max="13569" width="23.140625" style="2" customWidth="1"/>
    <col min="13570" max="13570" width="56.7109375" style="2" customWidth="1"/>
    <col min="13571" max="13571" width="23.5703125" style="2" customWidth="1"/>
    <col min="13572" max="13572" width="22.42578125" style="2" customWidth="1"/>
    <col min="13573" max="13573" width="24.140625" style="2" customWidth="1"/>
    <col min="13574" max="13576" width="9.140625" style="2"/>
    <col min="13577" max="13577" width="10.85546875" style="2" bestFit="1" customWidth="1"/>
    <col min="13578" max="13824" width="9.140625" style="2"/>
    <col min="13825" max="13825" width="23.140625" style="2" customWidth="1"/>
    <col min="13826" max="13826" width="56.7109375" style="2" customWidth="1"/>
    <col min="13827" max="13827" width="23.5703125" style="2" customWidth="1"/>
    <col min="13828" max="13828" width="22.42578125" style="2" customWidth="1"/>
    <col min="13829" max="13829" width="24.140625" style="2" customWidth="1"/>
    <col min="13830" max="13832" width="9.140625" style="2"/>
    <col min="13833" max="13833" width="10.85546875" style="2" bestFit="1" customWidth="1"/>
    <col min="13834" max="14080" width="9.140625" style="2"/>
    <col min="14081" max="14081" width="23.140625" style="2" customWidth="1"/>
    <col min="14082" max="14082" width="56.7109375" style="2" customWidth="1"/>
    <col min="14083" max="14083" width="23.5703125" style="2" customWidth="1"/>
    <col min="14084" max="14084" width="22.42578125" style="2" customWidth="1"/>
    <col min="14085" max="14085" width="24.140625" style="2" customWidth="1"/>
    <col min="14086" max="14088" width="9.140625" style="2"/>
    <col min="14089" max="14089" width="10.85546875" style="2" bestFit="1" customWidth="1"/>
    <col min="14090" max="14336" width="9.140625" style="2"/>
    <col min="14337" max="14337" width="23.140625" style="2" customWidth="1"/>
    <col min="14338" max="14338" width="56.7109375" style="2" customWidth="1"/>
    <col min="14339" max="14339" width="23.5703125" style="2" customWidth="1"/>
    <col min="14340" max="14340" width="22.42578125" style="2" customWidth="1"/>
    <col min="14341" max="14341" width="24.140625" style="2" customWidth="1"/>
    <col min="14342" max="14344" width="9.140625" style="2"/>
    <col min="14345" max="14345" width="10.85546875" style="2" bestFit="1" customWidth="1"/>
    <col min="14346" max="14592" width="9.140625" style="2"/>
    <col min="14593" max="14593" width="23.140625" style="2" customWidth="1"/>
    <col min="14594" max="14594" width="56.7109375" style="2" customWidth="1"/>
    <col min="14595" max="14595" width="23.5703125" style="2" customWidth="1"/>
    <col min="14596" max="14596" width="22.42578125" style="2" customWidth="1"/>
    <col min="14597" max="14597" width="24.140625" style="2" customWidth="1"/>
    <col min="14598" max="14600" width="9.140625" style="2"/>
    <col min="14601" max="14601" width="10.85546875" style="2" bestFit="1" customWidth="1"/>
    <col min="14602" max="14848" width="9.140625" style="2"/>
    <col min="14849" max="14849" width="23.140625" style="2" customWidth="1"/>
    <col min="14850" max="14850" width="56.7109375" style="2" customWidth="1"/>
    <col min="14851" max="14851" width="23.5703125" style="2" customWidth="1"/>
    <col min="14852" max="14852" width="22.42578125" style="2" customWidth="1"/>
    <col min="14853" max="14853" width="24.140625" style="2" customWidth="1"/>
    <col min="14854" max="14856" width="9.140625" style="2"/>
    <col min="14857" max="14857" width="10.85546875" style="2" bestFit="1" customWidth="1"/>
    <col min="14858" max="15104" width="9.140625" style="2"/>
    <col min="15105" max="15105" width="23.140625" style="2" customWidth="1"/>
    <col min="15106" max="15106" width="56.7109375" style="2" customWidth="1"/>
    <col min="15107" max="15107" width="23.5703125" style="2" customWidth="1"/>
    <col min="15108" max="15108" width="22.42578125" style="2" customWidth="1"/>
    <col min="15109" max="15109" width="24.140625" style="2" customWidth="1"/>
    <col min="15110" max="15112" width="9.140625" style="2"/>
    <col min="15113" max="15113" width="10.85546875" style="2" bestFit="1" customWidth="1"/>
    <col min="15114" max="15360" width="9.140625" style="2"/>
    <col min="15361" max="15361" width="23.140625" style="2" customWidth="1"/>
    <col min="15362" max="15362" width="56.7109375" style="2" customWidth="1"/>
    <col min="15363" max="15363" width="23.5703125" style="2" customWidth="1"/>
    <col min="15364" max="15364" width="22.42578125" style="2" customWidth="1"/>
    <col min="15365" max="15365" width="24.140625" style="2" customWidth="1"/>
    <col min="15366" max="15368" width="9.140625" style="2"/>
    <col min="15369" max="15369" width="10.85546875" style="2" bestFit="1" customWidth="1"/>
    <col min="15370" max="15616" width="9.140625" style="2"/>
    <col min="15617" max="15617" width="23.140625" style="2" customWidth="1"/>
    <col min="15618" max="15618" width="56.7109375" style="2" customWidth="1"/>
    <col min="15619" max="15619" width="23.5703125" style="2" customWidth="1"/>
    <col min="15620" max="15620" width="22.42578125" style="2" customWidth="1"/>
    <col min="15621" max="15621" width="24.140625" style="2" customWidth="1"/>
    <col min="15622" max="15624" width="9.140625" style="2"/>
    <col min="15625" max="15625" width="10.85546875" style="2" bestFit="1" customWidth="1"/>
    <col min="15626" max="15872" width="9.140625" style="2"/>
    <col min="15873" max="15873" width="23.140625" style="2" customWidth="1"/>
    <col min="15874" max="15874" width="56.7109375" style="2" customWidth="1"/>
    <col min="15875" max="15875" width="23.5703125" style="2" customWidth="1"/>
    <col min="15876" max="15876" width="22.42578125" style="2" customWidth="1"/>
    <col min="15877" max="15877" width="24.140625" style="2" customWidth="1"/>
    <col min="15878" max="15880" width="9.140625" style="2"/>
    <col min="15881" max="15881" width="10.85546875" style="2" bestFit="1" customWidth="1"/>
    <col min="15882" max="16128" width="9.140625" style="2"/>
    <col min="16129" max="16129" width="23.140625" style="2" customWidth="1"/>
    <col min="16130" max="16130" width="56.7109375" style="2" customWidth="1"/>
    <col min="16131" max="16131" width="23.5703125" style="2" customWidth="1"/>
    <col min="16132" max="16132" width="22.42578125" style="2" customWidth="1"/>
    <col min="16133" max="16133" width="24.140625" style="2" customWidth="1"/>
    <col min="16134" max="16136" width="9.140625" style="2"/>
    <col min="16137" max="16137" width="10.85546875" style="2" bestFit="1" customWidth="1"/>
    <col min="16138" max="16384" width="9.140625" style="2"/>
  </cols>
  <sheetData>
    <row r="1" spans="1:8" ht="33.75" customHeight="1">
      <c r="A1" s="336" t="s">
        <v>153</v>
      </c>
      <c r="B1" s="336"/>
      <c r="C1" s="336"/>
      <c r="D1" s="336"/>
      <c r="E1" s="336"/>
      <c r="F1" s="1"/>
      <c r="G1" s="1"/>
    </row>
    <row r="2" spans="1:8" ht="41.25" customHeight="1">
      <c r="A2" s="341" t="s">
        <v>111</v>
      </c>
      <c r="B2" s="342"/>
      <c r="C2" s="12"/>
      <c r="D2" s="12"/>
      <c r="E2" s="12"/>
      <c r="F2" s="19"/>
      <c r="G2" s="19"/>
    </row>
    <row r="3" spans="1:8" ht="51.75" customHeight="1">
      <c r="A3" s="334" t="s">
        <v>112</v>
      </c>
      <c r="B3" s="335"/>
      <c r="C3" s="226">
        <v>4.18</v>
      </c>
      <c r="D3" s="226">
        <v>4.54</v>
      </c>
      <c r="E3" s="3">
        <f>D3/C3-100%</f>
        <v>8.6124401913875603E-2</v>
      </c>
    </row>
    <row r="4" spans="1:8" ht="51.75" customHeight="1">
      <c r="A4" s="334" t="s">
        <v>113</v>
      </c>
      <c r="B4" s="335"/>
      <c r="C4" s="226">
        <v>2.93</v>
      </c>
      <c r="D4" s="226">
        <v>3.18</v>
      </c>
      <c r="E4" s="3">
        <f>D4/C4-100%</f>
        <v>8.53242320819112E-2</v>
      </c>
    </row>
    <row r="5" spans="1:8" ht="51.75" customHeight="1">
      <c r="A5" s="222"/>
      <c r="B5" s="222"/>
      <c r="C5" s="224"/>
      <c r="D5" s="224"/>
      <c r="E5" s="223"/>
    </row>
    <row r="6" spans="1:8" ht="43.5" hidden="1" customHeight="1">
      <c r="A6" s="13"/>
      <c r="B6" s="13" t="s">
        <v>170</v>
      </c>
      <c r="C6" s="14"/>
      <c r="D6" s="14"/>
      <c r="E6" s="14"/>
    </row>
    <row r="7" spans="1:8" ht="49.5" hidden="1" customHeight="1">
      <c r="A7" s="338" t="s">
        <v>102</v>
      </c>
      <c r="B7" s="338"/>
      <c r="C7" s="219" t="s">
        <v>103</v>
      </c>
      <c r="D7" s="219" t="s">
        <v>104</v>
      </c>
      <c r="E7" s="219" t="s">
        <v>105</v>
      </c>
    </row>
    <row r="8" spans="1:8" ht="40.5" hidden="1" customHeight="1">
      <c r="A8" s="339" t="s">
        <v>106</v>
      </c>
      <c r="B8" s="339"/>
      <c r="C8" s="16">
        <v>1782.15</v>
      </c>
      <c r="D8" s="221">
        <v>1956.97</v>
      </c>
      <c r="E8" s="3">
        <f>D8/C8-100%</f>
        <v>9.8094997615239876E-2</v>
      </c>
    </row>
    <row r="9" spans="1:8" ht="40.5" hidden="1" customHeight="1">
      <c r="A9" s="343" t="s">
        <v>107</v>
      </c>
      <c r="B9" s="343"/>
      <c r="C9" s="17">
        <v>31.82</v>
      </c>
      <c r="D9" s="16">
        <v>33.520000000000003</v>
      </c>
      <c r="E9" s="3">
        <f>D9/C9-100%</f>
        <v>5.3425518541797778E-2</v>
      </c>
      <c r="F9" s="5"/>
      <c r="G9" s="5"/>
      <c r="H9" s="6"/>
    </row>
    <row r="10" spans="1:8" ht="40.5" hidden="1" customHeight="1">
      <c r="A10" s="343" t="s">
        <v>108</v>
      </c>
      <c r="B10" s="343"/>
      <c r="C10" s="17">
        <v>30.68</v>
      </c>
      <c r="D10" s="16">
        <v>32.07</v>
      </c>
      <c r="E10" s="3">
        <f>D10/C10-100%</f>
        <v>4.5306388526727526E-2</v>
      </c>
      <c r="F10" s="18">
        <f>31.82+(0.05298*1995.7)</f>
        <v>137.55218600000001</v>
      </c>
      <c r="G10" s="18">
        <f>32.75+(0.05298*2127.3)</f>
        <v>145.45435400000002</v>
      </c>
      <c r="H10" s="6"/>
    </row>
    <row r="11" spans="1:8" ht="40.5" hidden="1" customHeight="1">
      <c r="A11" s="343" t="s">
        <v>109</v>
      </c>
      <c r="B11" s="343"/>
      <c r="C11" s="158" t="str">
        <f>'[1]Ленинский район'!D19</f>
        <v>компонент на холодную воду 31,07руб; компонент на тепловую энергию 1732,24 руб./Гкал - расхода тепловой энергии на подогрев 1 м³ воды - 0,05815Гкал/1 м³. (100,72руб)</v>
      </c>
      <c r="D11" s="8">
        <f>32.75+(0.05298*1956.97)</f>
        <v>136.4302706</v>
      </c>
      <c r="E11" s="3" t="e">
        <f>D11/C11-100%</f>
        <v>#VALUE!</v>
      </c>
      <c r="F11" s="18">
        <f>31.82+(0.05298*1782.15)</f>
        <v>126.23830699999999</v>
      </c>
      <c r="G11" s="18">
        <f>33.52+(0.05298*1956.97)</f>
        <v>137.20027060000001</v>
      </c>
      <c r="H11" s="6"/>
    </row>
    <row r="12" spans="1:8" ht="40.5" hidden="1" customHeight="1">
      <c r="A12" s="340"/>
      <c r="B12" s="340"/>
      <c r="C12" s="9" t="s">
        <v>110</v>
      </c>
      <c r="D12" s="10" t="s">
        <v>150</v>
      </c>
      <c r="E12" s="11"/>
      <c r="F12" s="19">
        <f>1782.15*0.05298</f>
        <v>94.418306999999999</v>
      </c>
      <c r="G12" s="157">
        <f>1956.97*0.05298</f>
        <v>103.6802706</v>
      </c>
      <c r="H12" s="6"/>
    </row>
    <row r="13" spans="1:8" ht="40.5" hidden="1" customHeight="1">
      <c r="A13" s="341" t="s">
        <v>111</v>
      </c>
      <c r="B13" s="342"/>
      <c r="C13" s="12"/>
      <c r="D13" s="12"/>
      <c r="E13" s="12"/>
      <c r="F13" s="19">
        <f>1995.7*0.05298</f>
        <v>105.732186</v>
      </c>
      <c r="G13" s="19">
        <f>2127.3*0.05298</f>
        <v>112.70435400000001</v>
      </c>
    </row>
    <row r="14" spans="1:8" ht="40.5" hidden="1" customHeight="1">
      <c r="A14" s="334" t="s">
        <v>112</v>
      </c>
      <c r="B14" s="335"/>
      <c r="C14" s="20">
        <v>4.18</v>
      </c>
      <c r="D14" s="20">
        <v>4.54</v>
      </c>
      <c r="E14" s="3">
        <f>D14/C14-100%</f>
        <v>8.6124401913875603E-2</v>
      </c>
    </row>
    <row r="15" spans="1:8" ht="40.5" hidden="1" customHeight="1">
      <c r="A15" s="334" t="s">
        <v>113</v>
      </c>
      <c r="B15" s="335"/>
      <c r="C15" s="20">
        <v>2.93</v>
      </c>
      <c r="D15" s="20">
        <v>3.18</v>
      </c>
      <c r="E15" s="3">
        <f>D15/C15-100%</f>
        <v>8.53242320819112E-2</v>
      </c>
    </row>
  </sheetData>
  <mergeCells count="13">
    <mergeCell ref="A12:B12"/>
    <mergeCell ref="A13:B13"/>
    <mergeCell ref="A14:B14"/>
    <mergeCell ref="A15:B15"/>
    <mergeCell ref="A7:B7"/>
    <mergeCell ref="A8:B8"/>
    <mergeCell ref="A9:B9"/>
    <mergeCell ref="A10:B10"/>
    <mergeCell ref="A11:B11"/>
    <mergeCell ref="A4:B4"/>
    <mergeCell ref="A1:E1"/>
    <mergeCell ref="A2:B2"/>
    <mergeCell ref="A3:B3"/>
  </mergeCells>
  <printOptions horizontalCentered="1"/>
  <pageMargins left="0.70866141732283472" right="0.70866141732283472" top="0.74803149606299213" bottom="0.35433070866141736" header="0.31496062992125984" footer="0.19685039370078741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opLeftCell="A19" zoomScale="90" zoomScaleNormal="90" workbookViewId="0">
      <selection activeCell="J24" sqref="J24"/>
    </sheetView>
  </sheetViews>
  <sheetFormatPr defaultRowHeight="40.5" customHeight="1"/>
  <cols>
    <col min="1" max="1" width="23.140625" style="2" customWidth="1"/>
    <col min="2" max="2" width="40.5703125" style="2" customWidth="1"/>
    <col min="3" max="3" width="32.7109375" style="2" customWidth="1"/>
    <col min="4" max="4" width="31.85546875" style="2" customWidth="1"/>
    <col min="5" max="5" width="16.42578125" style="2" hidden="1" customWidth="1"/>
    <col min="6" max="6" width="10" style="2" hidden="1" customWidth="1"/>
    <col min="7" max="7" width="5" style="2" hidden="1" customWidth="1"/>
    <col min="8" max="8" width="11.85546875" style="2" hidden="1" customWidth="1"/>
    <col min="9" max="9" width="10" style="2" customWidth="1"/>
    <col min="10" max="10" width="57.28515625" style="2" customWidth="1"/>
    <col min="11" max="12" width="35.7109375" style="2" customWidth="1"/>
    <col min="13" max="13" width="9.140625" style="2"/>
    <col min="14" max="14" width="10.140625" style="2" bestFit="1" customWidth="1"/>
    <col min="15" max="256" width="9.140625" style="2"/>
    <col min="257" max="257" width="23.140625" style="2" customWidth="1"/>
    <col min="258" max="258" width="40.5703125" style="2" customWidth="1"/>
    <col min="259" max="259" width="32.7109375" style="2" customWidth="1"/>
    <col min="260" max="260" width="31.85546875" style="2" customWidth="1"/>
    <col min="261" max="261" width="28.85546875" style="2" customWidth="1"/>
    <col min="262" max="264" width="9.140625" style="2"/>
    <col min="265" max="265" width="10.85546875" style="2" bestFit="1" customWidth="1"/>
    <col min="266" max="512" width="9.140625" style="2"/>
    <col min="513" max="513" width="23.140625" style="2" customWidth="1"/>
    <col min="514" max="514" width="40.5703125" style="2" customWidth="1"/>
    <col min="515" max="515" width="32.7109375" style="2" customWidth="1"/>
    <col min="516" max="516" width="31.85546875" style="2" customWidth="1"/>
    <col min="517" max="517" width="28.85546875" style="2" customWidth="1"/>
    <col min="518" max="520" width="9.140625" style="2"/>
    <col min="521" max="521" width="10.85546875" style="2" bestFit="1" customWidth="1"/>
    <col min="522" max="768" width="9.140625" style="2"/>
    <col min="769" max="769" width="23.140625" style="2" customWidth="1"/>
    <col min="770" max="770" width="40.5703125" style="2" customWidth="1"/>
    <col min="771" max="771" width="32.7109375" style="2" customWidth="1"/>
    <col min="772" max="772" width="31.85546875" style="2" customWidth="1"/>
    <col min="773" max="773" width="28.85546875" style="2" customWidth="1"/>
    <col min="774" max="776" width="9.140625" style="2"/>
    <col min="777" max="777" width="10.85546875" style="2" bestFit="1" customWidth="1"/>
    <col min="778" max="1024" width="9.140625" style="2"/>
    <col min="1025" max="1025" width="23.140625" style="2" customWidth="1"/>
    <col min="1026" max="1026" width="40.5703125" style="2" customWidth="1"/>
    <col min="1027" max="1027" width="32.7109375" style="2" customWidth="1"/>
    <col min="1028" max="1028" width="31.85546875" style="2" customWidth="1"/>
    <col min="1029" max="1029" width="28.85546875" style="2" customWidth="1"/>
    <col min="1030" max="1032" width="9.140625" style="2"/>
    <col min="1033" max="1033" width="10.85546875" style="2" bestFit="1" customWidth="1"/>
    <col min="1034" max="1280" width="9.140625" style="2"/>
    <col min="1281" max="1281" width="23.140625" style="2" customWidth="1"/>
    <col min="1282" max="1282" width="40.5703125" style="2" customWidth="1"/>
    <col min="1283" max="1283" width="32.7109375" style="2" customWidth="1"/>
    <col min="1284" max="1284" width="31.85546875" style="2" customWidth="1"/>
    <col min="1285" max="1285" width="28.85546875" style="2" customWidth="1"/>
    <col min="1286" max="1288" width="9.140625" style="2"/>
    <col min="1289" max="1289" width="10.85546875" style="2" bestFit="1" customWidth="1"/>
    <col min="1290" max="1536" width="9.140625" style="2"/>
    <col min="1537" max="1537" width="23.140625" style="2" customWidth="1"/>
    <col min="1538" max="1538" width="40.5703125" style="2" customWidth="1"/>
    <col min="1539" max="1539" width="32.7109375" style="2" customWidth="1"/>
    <col min="1540" max="1540" width="31.85546875" style="2" customWidth="1"/>
    <col min="1541" max="1541" width="28.85546875" style="2" customWidth="1"/>
    <col min="1542" max="1544" width="9.140625" style="2"/>
    <col min="1545" max="1545" width="10.85546875" style="2" bestFit="1" customWidth="1"/>
    <col min="1546" max="1792" width="9.140625" style="2"/>
    <col min="1793" max="1793" width="23.140625" style="2" customWidth="1"/>
    <col min="1794" max="1794" width="40.5703125" style="2" customWidth="1"/>
    <col min="1795" max="1795" width="32.7109375" style="2" customWidth="1"/>
    <col min="1796" max="1796" width="31.85546875" style="2" customWidth="1"/>
    <col min="1797" max="1797" width="28.85546875" style="2" customWidth="1"/>
    <col min="1798" max="1800" width="9.140625" style="2"/>
    <col min="1801" max="1801" width="10.85546875" style="2" bestFit="1" customWidth="1"/>
    <col min="1802" max="2048" width="9.140625" style="2"/>
    <col min="2049" max="2049" width="23.140625" style="2" customWidth="1"/>
    <col min="2050" max="2050" width="40.5703125" style="2" customWidth="1"/>
    <col min="2051" max="2051" width="32.7109375" style="2" customWidth="1"/>
    <col min="2052" max="2052" width="31.85546875" style="2" customWidth="1"/>
    <col min="2053" max="2053" width="28.85546875" style="2" customWidth="1"/>
    <col min="2054" max="2056" width="9.140625" style="2"/>
    <col min="2057" max="2057" width="10.85546875" style="2" bestFit="1" customWidth="1"/>
    <col min="2058" max="2304" width="9.140625" style="2"/>
    <col min="2305" max="2305" width="23.140625" style="2" customWidth="1"/>
    <col min="2306" max="2306" width="40.5703125" style="2" customWidth="1"/>
    <col min="2307" max="2307" width="32.7109375" style="2" customWidth="1"/>
    <col min="2308" max="2308" width="31.85546875" style="2" customWidth="1"/>
    <col min="2309" max="2309" width="28.85546875" style="2" customWidth="1"/>
    <col min="2310" max="2312" width="9.140625" style="2"/>
    <col min="2313" max="2313" width="10.85546875" style="2" bestFit="1" customWidth="1"/>
    <col min="2314" max="2560" width="9.140625" style="2"/>
    <col min="2561" max="2561" width="23.140625" style="2" customWidth="1"/>
    <col min="2562" max="2562" width="40.5703125" style="2" customWidth="1"/>
    <col min="2563" max="2563" width="32.7109375" style="2" customWidth="1"/>
    <col min="2564" max="2564" width="31.85546875" style="2" customWidth="1"/>
    <col min="2565" max="2565" width="28.85546875" style="2" customWidth="1"/>
    <col min="2566" max="2568" width="9.140625" style="2"/>
    <col min="2569" max="2569" width="10.85546875" style="2" bestFit="1" customWidth="1"/>
    <col min="2570" max="2816" width="9.140625" style="2"/>
    <col min="2817" max="2817" width="23.140625" style="2" customWidth="1"/>
    <col min="2818" max="2818" width="40.5703125" style="2" customWidth="1"/>
    <col min="2819" max="2819" width="32.7109375" style="2" customWidth="1"/>
    <col min="2820" max="2820" width="31.85546875" style="2" customWidth="1"/>
    <col min="2821" max="2821" width="28.85546875" style="2" customWidth="1"/>
    <col min="2822" max="2824" width="9.140625" style="2"/>
    <col min="2825" max="2825" width="10.85546875" style="2" bestFit="1" customWidth="1"/>
    <col min="2826" max="3072" width="9.140625" style="2"/>
    <col min="3073" max="3073" width="23.140625" style="2" customWidth="1"/>
    <col min="3074" max="3074" width="40.5703125" style="2" customWidth="1"/>
    <col min="3075" max="3075" width="32.7109375" style="2" customWidth="1"/>
    <col min="3076" max="3076" width="31.85546875" style="2" customWidth="1"/>
    <col min="3077" max="3077" width="28.85546875" style="2" customWidth="1"/>
    <col min="3078" max="3080" width="9.140625" style="2"/>
    <col min="3081" max="3081" width="10.85546875" style="2" bestFit="1" customWidth="1"/>
    <col min="3082" max="3328" width="9.140625" style="2"/>
    <col min="3329" max="3329" width="23.140625" style="2" customWidth="1"/>
    <col min="3330" max="3330" width="40.5703125" style="2" customWidth="1"/>
    <col min="3331" max="3331" width="32.7109375" style="2" customWidth="1"/>
    <col min="3332" max="3332" width="31.85546875" style="2" customWidth="1"/>
    <col min="3333" max="3333" width="28.85546875" style="2" customWidth="1"/>
    <col min="3334" max="3336" width="9.140625" style="2"/>
    <col min="3337" max="3337" width="10.85546875" style="2" bestFit="1" customWidth="1"/>
    <col min="3338" max="3584" width="9.140625" style="2"/>
    <col min="3585" max="3585" width="23.140625" style="2" customWidth="1"/>
    <col min="3586" max="3586" width="40.5703125" style="2" customWidth="1"/>
    <col min="3587" max="3587" width="32.7109375" style="2" customWidth="1"/>
    <col min="3588" max="3588" width="31.85546875" style="2" customWidth="1"/>
    <col min="3589" max="3589" width="28.85546875" style="2" customWidth="1"/>
    <col min="3590" max="3592" width="9.140625" style="2"/>
    <col min="3593" max="3593" width="10.85546875" style="2" bestFit="1" customWidth="1"/>
    <col min="3594" max="3840" width="9.140625" style="2"/>
    <col min="3841" max="3841" width="23.140625" style="2" customWidth="1"/>
    <col min="3842" max="3842" width="40.5703125" style="2" customWidth="1"/>
    <col min="3843" max="3843" width="32.7109375" style="2" customWidth="1"/>
    <col min="3844" max="3844" width="31.85546875" style="2" customWidth="1"/>
    <col min="3845" max="3845" width="28.85546875" style="2" customWidth="1"/>
    <col min="3846" max="3848" width="9.140625" style="2"/>
    <col min="3849" max="3849" width="10.85546875" style="2" bestFit="1" customWidth="1"/>
    <col min="3850" max="4096" width="9.140625" style="2"/>
    <col min="4097" max="4097" width="23.140625" style="2" customWidth="1"/>
    <col min="4098" max="4098" width="40.5703125" style="2" customWidth="1"/>
    <col min="4099" max="4099" width="32.7109375" style="2" customWidth="1"/>
    <col min="4100" max="4100" width="31.85546875" style="2" customWidth="1"/>
    <col min="4101" max="4101" width="28.85546875" style="2" customWidth="1"/>
    <col min="4102" max="4104" width="9.140625" style="2"/>
    <col min="4105" max="4105" width="10.85546875" style="2" bestFit="1" customWidth="1"/>
    <col min="4106" max="4352" width="9.140625" style="2"/>
    <col min="4353" max="4353" width="23.140625" style="2" customWidth="1"/>
    <col min="4354" max="4354" width="40.5703125" style="2" customWidth="1"/>
    <col min="4355" max="4355" width="32.7109375" style="2" customWidth="1"/>
    <col min="4356" max="4356" width="31.85546875" style="2" customWidth="1"/>
    <col min="4357" max="4357" width="28.85546875" style="2" customWidth="1"/>
    <col min="4358" max="4360" width="9.140625" style="2"/>
    <col min="4361" max="4361" width="10.85546875" style="2" bestFit="1" customWidth="1"/>
    <col min="4362" max="4608" width="9.140625" style="2"/>
    <col min="4609" max="4609" width="23.140625" style="2" customWidth="1"/>
    <col min="4610" max="4610" width="40.5703125" style="2" customWidth="1"/>
    <col min="4611" max="4611" width="32.7109375" style="2" customWidth="1"/>
    <col min="4612" max="4612" width="31.85546875" style="2" customWidth="1"/>
    <col min="4613" max="4613" width="28.85546875" style="2" customWidth="1"/>
    <col min="4614" max="4616" width="9.140625" style="2"/>
    <col min="4617" max="4617" width="10.85546875" style="2" bestFit="1" customWidth="1"/>
    <col min="4618" max="4864" width="9.140625" style="2"/>
    <col min="4865" max="4865" width="23.140625" style="2" customWidth="1"/>
    <col min="4866" max="4866" width="40.5703125" style="2" customWidth="1"/>
    <col min="4867" max="4867" width="32.7109375" style="2" customWidth="1"/>
    <col min="4868" max="4868" width="31.85546875" style="2" customWidth="1"/>
    <col min="4869" max="4869" width="28.85546875" style="2" customWidth="1"/>
    <col min="4870" max="4872" width="9.140625" style="2"/>
    <col min="4873" max="4873" width="10.85546875" style="2" bestFit="1" customWidth="1"/>
    <col min="4874" max="5120" width="9.140625" style="2"/>
    <col min="5121" max="5121" width="23.140625" style="2" customWidth="1"/>
    <col min="5122" max="5122" width="40.5703125" style="2" customWidth="1"/>
    <col min="5123" max="5123" width="32.7109375" style="2" customWidth="1"/>
    <col min="5124" max="5124" width="31.85546875" style="2" customWidth="1"/>
    <col min="5125" max="5125" width="28.85546875" style="2" customWidth="1"/>
    <col min="5126" max="5128" width="9.140625" style="2"/>
    <col min="5129" max="5129" width="10.85546875" style="2" bestFit="1" customWidth="1"/>
    <col min="5130" max="5376" width="9.140625" style="2"/>
    <col min="5377" max="5377" width="23.140625" style="2" customWidth="1"/>
    <col min="5378" max="5378" width="40.5703125" style="2" customWidth="1"/>
    <col min="5379" max="5379" width="32.7109375" style="2" customWidth="1"/>
    <col min="5380" max="5380" width="31.85546875" style="2" customWidth="1"/>
    <col min="5381" max="5381" width="28.85546875" style="2" customWidth="1"/>
    <col min="5382" max="5384" width="9.140625" style="2"/>
    <col min="5385" max="5385" width="10.85546875" style="2" bestFit="1" customWidth="1"/>
    <col min="5386" max="5632" width="9.140625" style="2"/>
    <col min="5633" max="5633" width="23.140625" style="2" customWidth="1"/>
    <col min="5634" max="5634" width="40.5703125" style="2" customWidth="1"/>
    <col min="5635" max="5635" width="32.7109375" style="2" customWidth="1"/>
    <col min="5636" max="5636" width="31.85546875" style="2" customWidth="1"/>
    <col min="5637" max="5637" width="28.85546875" style="2" customWidth="1"/>
    <col min="5638" max="5640" width="9.140625" style="2"/>
    <col min="5641" max="5641" width="10.85546875" style="2" bestFit="1" customWidth="1"/>
    <col min="5642" max="5888" width="9.140625" style="2"/>
    <col min="5889" max="5889" width="23.140625" style="2" customWidth="1"/>
    <col min="5890" max="5890" width="40.5703125" style="2" customWidth="1"/>
    <col min="5891" max="5891" width="32.7109375" style="2" customWidth="1"/>
    <col min="5892" max="5892" width="31.85546875" style="2" customWidth="1"/>
    <col min="5893" max="5893" width="28.85546875" style="2" customWidth="1"/>
    <col min="5894" max="5896" width="9.140625" style="2"/>
    <col min="5897" max="5897" width="10.85546875" style="2" bestFit="1" customWidth="1"/>
    <col min="5898" max="6144" width="9.140625" style="2"/>
    <col min="6145" max="6145" width="23.140625" style="2" customWidth="1"/>
    <col min="6146" max="6146" width="40.5703125" style="2" customWidth="1"/>
    <col min="6147" max="6147" width="32.7109375" style="2" customWidth="1"/>
    <col min="6148" max="6148" width="31.85546875" style="2" customWidth="1"/>
    <col min="6149" max="6149" width="28.85546875" style="2" customWidth="1"/>
    <col min="6150" max="6152" width="9.140625" style="2"/>
    <col min="6153" max="6153" width="10.85546875" style="2" bestFit="1" customWidth="1"/>
    <col min="6154" max="6400" width="9.140625" style="2"/>
    <col min="6401" max="6401" width="23.140625" style="2" customWidth="1"/>
    <col min="6402" max="6402" width="40.5703125" style="2" customWidth="1"/>
    <col min="6403" max="6403" width="32.7109375" style="2" customWidth="1"/>
    <col min="6404" max="6404" width="31.85546875" style="2" customWidth="1"/>
    <col min="6405" max="6405" width="28.85546875" style="2" customWidth="1"/>
    <col min="6406" max="6408" width="9.140625" style="2"/>
    <col min="6409" max="6409" width="10.85546875" style="2" bestFit="1" customWidth="1"/>
    <col min="6410" max="6656" width="9.140625" style="2"/>
    <col min="6657" max="6657" width="23.140625" style="2" customWidth="1"/>
    <col min="6658" max="6658" width="40.5703125" style="2" customWidth="1"/>
    <col min="6659" max="6659" width="32.7109375" style="2" customWidth="1"/>
    <col min="6660" max="6660" width="31.85546875" style="2" customWidth="1"/>
    <col min="6661" max="6661" width="28.85546875" style="2" customWidth="1"/>
    <col min="6662" max="6664" width="9.140625" style="2"/>
    <col min="6665" max="6665" width="10.85546875" style="2" bestFit="1" customWidth="1"/>
    <col min="6666" max="6912" width="9.140625" style="2"/>
    <col min="6913" max="6913" width="23.140625" style="2" customWidth="1"/>
    <col min="6914" max="6914" width="40.5703125" style="2" customWidth="1"/>
    <col min="6915" max="6915" width="32.7109375" style="2" customWidth="1"/>
    <col min="6916" max="6916" width="31.85546875" style="2" customWidth="1"/>
    <col min="6917" max="6917" width="28.85546875" style="2" customWidth="1"/>
    <col min="6918" max="6920" width="9.140625" style="2"/>
    <col min="6921" max="6921" width="10.85546875" style="2" bestFit="1" customWidth="1"/>
    <col min="6922" max="7168" width="9.140625" style="2"/>
    <col min="7169" max="7169" width="23.140625" style="2" customWidth="1"/>
    <col min="7170" max="7170" width="40.5703125" style="2" customWidth="1"/>
    <col min="7171" max="7171" width="32.7109375" style="2" customWidth="1"/>
    <col min="7172" max="7172" width="31.85546875" style="2" customWidth="1"/>
    <col min="7173" max="7173" width="28.85546875" style="2" customWidth="1"/>
    <col min="7174" max="7176" width="9.140625" style="2"/>
    <col min="7177" max="7177" width="10.85546875" style="2" bestFit="1" customWidth="1"/>
    <col min="7178" max="7424" width="9.140625" style="2"/>
    <col min="7425" max="7425" width="23.140625" style="2" customWidth="1"/>
    <col min="7426" max="7426" width="40.5703125" style="2" customWidth="1"/>
    <col min="7427" max="7427" width="32.7109375" style="2" customWidth="1"/>
    <col min="7428" max="7428" width="31.85546875" style="2" customWidth="1"/>
    <col min="7429" max="7429" width="28.85546875" style="2" customWidth="1"/>
    <col min="7430" max="7432" width="9.140625" style="2"/>
    <col min="7433" max="7433" width="10.85546875" style="2" bestFit="1" customWidth="1"/>
    <col min="7434" max="7680" width="9.140625" style="2"/>
    <col min="7681" max="7681" width="23.140625" style="2" customWidth="1"/>
    <col min="7682" max="7682" width="40.5703125" style="2" customWidth="1"/>
    <col min="7683" max="7683" width="32.7109375" style="2" customWidth="1"/>
    <col min="7684" max="7684" width="31.85546875" style="2" customWidth="1"/>
    <col min="7685" max="7685" width="28.85546875" style="2" customWidth="1"/>
    <col min="7686" max="7688" width="9.140625" style="2"/>
    <col min="7689" max="7689" width="10.85546875" style="2" bestFit="1" customWidth="1"/>
    <col min="7690" max="7936" width="9.140625" style="2"/>
    <col min="7937" max="7937" width="23.140625" style="2" customWidth="1"/>
    <col min="7938" max="7938" width="40.5703125" style="2" customWidth="1"/>
    <col min="7939" max="7939" width="32.7109375" style="2" customWidth="1"/>
    <col min="7940" max="7940" width="31.85546875" style="2" customWidth="1"/>
    <col min="7941" max="7941" width="28.85546875" style="2" customWidth="1"/>
    <col min="7942" max="7944" width="9.140625" style="2"/>
    <col min="7945" max="7945" width="10.85546875" style="2" bestFit="1" customWidth="1"/>
    <col min="7946" max="8192" width="9.140625" style="2"/>
    <col min="8193" max="8193" width="23.140625" style="2" customWidth="1"/>
    <col min="8194" max="8194" width="40.5703125" style="2" customWidth="1"/>
    <col min="8195" max="8195" width="32.7109375" style="2" customWidth="1"/>
    <col min="8196" max="8196" width="31.85546875" style="2" customWidth="1"/>
    <col min="8197" max="8197" width="28.85546875" style="2" customWidth="1"/>
    <col min="8198" max="8200" width="9.140625" style="2"/>
    <col min="8201" max="8201" width="10.85546875" style="2" bestFit="1" customWidth="1"/>
    <col min="8202" max="8448" width="9.140625" style="2"/>
    <col min="8449" max="8449" width="23.140625" style="2" customWidth="1"/>
    <col min="8450" max="8450" width="40.5703125" style="2" customWidth="1"/>
    <col min="8451" max="8451" width="32.7109375" style="2" customWidth="1"/>
    <col min="8452" max="8452" width="31.85546875" style="2" customWidth="1"/>
    <col min="8453" max="8453" width="28.85546875" style="2" customWidth="1"/>
    <col min="8454" max="8456" width="9.140625" style="2"/>
    <col min="8457" max="8457" width="10.85546875" style="2" bestFit="1" customWidth="1"/>
    <col min="8458" max="8704" width="9.140625" style="2"/>
    <col min="8705" max="8705" width="23.140625" style="2" customWidth="1"/>
    <col min="8706" max="8706" width="40.5703125" style="2" customWidth="1"/>
    <col min="8707" max="8707" width="32.7109375" style="2" customWidth="1"/>
    <col min="8708" max="8708" width="31.85546875" style="2" customWidth="1"/>
    <col min="8709" max="8709" width="28.85546875" style="2" customWidth="1"/>
    <col min="8710" max="8712" width="9.140625" style="2"/>
    <col min="8713" max="8713" width="10.85546875" style="2" bestFit="1" customWidth="1"/>
    <col min="8714" max="8960" width="9.140625" style="2"/>
    <col min="8961" max="8961" width="23.140625" style="2" customWidth="1"/>
    <col min="8962" max="8962" width="40.5703125" style="2" customWidth="1"/>
    <col min="8963" max="8963" width="32.7109375" style="2" customWidth="1"/>
    <col min="8964" max="8964" width="31.85546875" style="2" customWidth="1"/>
    <col min="8965" max="8965" width="28.85546875" style="2" customWidth="1"/>
    <col min="8966" max="8968" width="9.140625" style="2"/>
    <col min="8969" max="8969" width="10.85546875" style="2" bestFit="1" customWidth="1"/>
    <col min="8970" max="9216" width="9.140625" style="2"/>
    <col min="9217" max="9217" width="23.140625" style="2" customWidth="1"/>
    <col min="9218" max="9218" width="40.5703125" style="2" customWidth="1"/>
    <col min="9219" max="9219" width="32.7109375" style="2" customWidth="1"/>
    <col min="9220" max="9220" width="31.85546875" style="2" customWidth="1"/>
    <col min="9221" max="9221" width="28.85546875" style="2" customWidth="1"/>
    <col min="9222" max="9224" width="9.140625" style="2"/>
    <col min="9225" max="9225" width="10.85546875" style="2" bestFit="1" customWidth="1"/>
    <col min="9226" max="9472" width="9.140625" style="2"/>
    <col min="9473" max="9473" width="23.140625" style="2" customWidth="1"/>
    <col min="9474" max="9474" width="40.5703125" style="2" customWidth="1"/>
    <col min="9475" max="9475" width="32.7109375" style="2" customWidth="1"/>
    <col min="9476" max="9476" width="31.85546875" style="2" customWidth="1"/>
    <col min="9477" max="9477" width="28.85546875" style="2" customWidth="1"/>
    <col min="9478" max="9480" width="9.140625" style="2"/>
    <col min="9481" max="9481" width="10.85546875" style="2" bestFit="1" customWidth="1"/>
    <col min="9482" max="9728" width="9.140625" style="2"/>
    <col min="9729" max="9729" width="23.140625" style="2" customWidth="1"/>
    <col min="9730" max="9730" width="40.5703125" style="2" customWidth="1"/>
    <col min="9731" max="9731" width="32.7109375" style="2" customWidth="1"/>
    <col min="9732" max="9732" width="31.85546875" style="2" customWidth="1"/>
    <col min="9733" max="9733" width="28.85546875" style="2" customWidth="1"/>
    <col min="9734" max="9736" width="9.140625" style="2"/>
    <col min="9737" max="9737" width="10.85546875" style="2" bestFit="1" customWidth="1"/>
    <col min="9738" max="9984" width="9.140625" style="2"/>
    <col min="9985" max="9985" width="23.140625" style="2" customWidth="1"/>
    <col min="9986" max="9986" width="40.5703125" style="2" customWidth="1"/>
    <col min="9987" max="9987" width="32.7109375" style="2" customWidth="1"/>
    <col min="9988" max="9988" width="31.85546875" style="2" customWidth="1"/>
    <col min="9989" max="9989" width="28.85546875" style="2" customWidth="1"/>
    <col min="9990" max="9992" width="9.140625" style="2"/>
    <col min="9993" max="9993" width="10.85546875" style="2" bestFit="1" customWidth="1"/>
    <col min="9994" max="10240" width="9.140625" style="2"/>
    <col min="10241" max="10241" width="23.140625" style="2" customWidth="1"/>
    <col min="10242" max="10242" width="40.5703125" style="2" customWidth="1"/>
    <col min="10243" max="10243" width="32.7109375" style="2" customWidth="1"/>
    <col min="10244" max="10244" width="31.85546875" style="2" customWidth="1"/>
    <col min="10245" max="10245" width="28.85546875" style="2" customWidth="1"/>
    <col min="10246" max="10248" width="9.140625" style="2"/>
    <col min="10249" max="10249" width="10.85546875" style="2" bestFit="1" customWidth="1"/>
    <col min="10250" max="10496" width="9.140625" style="2"/>
    <col min="10497" max="10497" width="23.140625" style="2" customWidth="1"/>
    <col min="10498" max="10498" width="40.5703125" style="2" customWidth="1"/>
    <col min="10499" max="10499" width="32.7109375" style="2" customWidth="1"/>
    <col min="10500" max="10500" width="31.85546875" style="2" customWidth="1"/>
    <col min="10501" max="10501" width="28.85546875" style="2" customWidth="1"/>
    <col min="10502" max="10504" width="9.140625" style="2"/>
    <col min="10505" max="10505" width="10.85546875" style="2" bestFit="1" customWidth="1"/>
    <col min="10506" max="10752" width="9.140625" style="2"/>
    <col min="10753" max="10753" width="23.140625" style="2" customWidth="1"/>
    <col min="10754" max="10754" width="40.5703125" style="2" customWidth="1"/>
    <col min="10755" max="10755" width="32.7109375" style="2" customWidth="1"/>
    <col min="10756" max="10756" width="31.85546875" style="2" customWidth="1"/>
    <col min="10757" max="10757" width="28.85546875" style="2" customWidth="1"/>
    <col min="10758" max="10760" width="9.140625" style="2"/>
    <col min="10761" max="10761" width="10.85546875" style="2" bestFit="1" customWidth="1"/>
    <col min="10762" max="11008" width="9.140625" style="2"/>
    <col min="11009" max="11009" width="23.140625" style="2" customWidth="1"/>
    <col min="11010" max="11010" width="40.5703125" style="2" customWidth="1"/>
    <col min="11011" max="11011" width="32.7109375" style="2" customWidth="1"/>
    <col min="11012" max="11012" width="31.85546875" style="2" customWidth="1"/>
    <col min="11013" max="11013" width="28.85546875" style="2" customWidth="1"/>
    <col min="11014" max="11016" width="9.140625" style="2"/>
    <col min="11017" max="11017" width="10.85546875" style="2" bestFit="1" customWidth="1"/>
    <col min="11018" max="11264" width="9.140625" style="2"/>
    <col min="11265" max="11265" width="23.140625" style="2" customWidth="1"/>
    <col min="11266" max="11266" width="40.5703125" style="2" customWidth="1"/>
    <col min="11267" max="11267" width="32.7109375" style="2" customWidth="1"/>
    <col min="11268" max="11268" width="31.85546875" style="2" customWidth="1"/>
    <col min="11269" max="11269" width="28.85546875" style="2" customWidth="1"/>
    <col min="11270" max="11272" width="9.140625" style="2"/>
    <col min="11273" max="11273" width="10.85546875" style="2" bestFit="1" customWidth="1"/>
    <col min="11274" max="11520" width="9.140625" style="2"/>
    <col min="11521" max="11521" width="23.140625" style="2" customWidth="1"/>
    <col min="11522" max="11522" width="40.5703125" style="2" customWidth="1"/>
    <col min="11523" max="11523" width="32.7109375" style="2" customWidth="1"/>
    <col min="11524" max="11524" width="31.85546875" style="2" customWidth="1"/>
    <col min="11525" max="11525" width="28.85546875" style="2" customWidth="1"/>
    <col min="11526" max="11528" width="9.140625" style="2"/>
    <col min="11529" max="11529" width="10.85546875" style="2" bestFit="1" customWidth="1"/>
    <col min="11530" max="11776" width="9.140625" style="2"/>
    <col min="11777" max="11777" width="23.140625" style="2" customWidth="1"/>
    <col min="11778" max="11778" width="40.5703125" style="2" customWidth="1"/>
    <col min="11779" max="11779" width="32.7109375" style="2" customWidth="1"/>
    <col min="11780" max="11780" width="31.85546875" style="2" customWidth="1"/>
    <col min="11781" max="11781" width="28.85546875" style="2" customWidth="1"/>
    <col min="11782" max="11784" width="9.140625" style="2"/>
    <col min="11785" max="11785" width="10.85546875" style="2" bestFit="1" customWidth="1"/>
    <col min="11786" max="12032" width="9.140625" style="2"/>
    <col min="12033" max="12033" width="23.140625" style="2" customWidth="1"/>
    <col min="12034" max="12034" width="40.5703125" style="2" customWidth="1"/>
    <col min="12035" max="12035" width="32.7109375" style="2" customWidth="1"/>
    <col min="12036" max="12036" width="31.85546875" style="2" customWidth="1"/>
    <col min="12037" max="12037" width="28.85546875" style="2" customWidth="1"/>
    <col min="12038" max="12040" width="9.140625" style="2"/>
    <col min="12041" max="12041" width="10.85546875" style="2" bestFit="1" customWidth="1"/>
    <col min="12042" max="12288" width="9.140625" style="2"/>
    <col min="12289" max="12289" width="23.140625" style="2" customWidth="1"/>
    <col min="12290" max="12290" width="40.5703125" style="2" customWidth="1"/>
    <col min="12291" max="12291" width="32.7109375" style="2" customWidth="1"/>
    <col min="12292" max="12292" width="31.85546875" style="2" customWidth="1"/>
    <col min="12293" max="12293" width="28.85546875" style="2" customWidth="1"/>
    <col min="12294" max="12296" width="9.140625" style="2"/>
    <col min="12297" max="12297" width="10.85546875" style="2" bestFit="1" customWidth="1"/>
    <col min="12298" max="12544" width="9.140625" style="2"/>
    <col min="12545" max="12545" width="23.140625" style="2" customWidth="1"/>
    <col min="12546" max="12546" width="40.5703125" style="2" customWidth="1"/>
    <col min="12547" max="12547" width="32.7109375" style="2" customWidth="1"/>
    <col min="12548" max="12548" width="31.85546875" style="2" customWidth="1"/>
    <col min="12549" max="12549" width="28.85546875" style="2" customWidth="1"/>
    <col min="12550" max="12552" width="9.140625" style="2"/>
    <col min="12553" max="12553" width="10.85546875" style="2" bestFit="1" customWidth="1"/>
    <col min="12554" max="12800" width="9.140625" style="2"/>
    <col min="12801" max="12801" width="23.140625" style="2" customWidth="1"/>
    <col min="12802" max="12802" width="40.5703125" style="2" customWidth="1"/>
    <col min="12803" max="12803" width="32.7109375" style="2" customWidth="1"/>
    <col min="12804" max="12804" width="31.85546875" style="2" customWidth="1"/>
    <col min="12805" max="12805" width="28.85546875" style="2" customWidth="1"/>
    <col min="12806" max="12808" width="9.140625" style="2"/>
    <col min="12809" max="12809" width="10.85546875" style="2" bestFit="1" customWidth="1"/>
    <col min="12810" max="13056" width="9.140625" style="2"/>
    <col min="13057" max="13057" width="23.140625" style="2" customWidth="1"/>
    <col min="13058" max="13058" width="40.5703125" style="2" customWidth="1"/>
    <col min="13059" max="13059" width="32.7109375" style="2" customWidth="1"/>
    <col min="13060" max="13060" width="31.85546875" style="2" customWidth="1"/>
    <col min="13061" max="13061" width="28.85546875" style="2" customWidth="1"/>
    <col min="13062" max="13064" width="9.140625" style="2"/>
    <col min="13065" max="13065" width="10.85546875" style="2" bestFit="1" customWidth="1"/>
    <col min="13066" max="13312" width="9.140625" style="2"/>
    <col min="13313" max="13313" width="23.140625" style="2" customWidth="1"/>
    <col min="13314" max="13314" width="40.5703125" style="2" customWidth="1"/>
    <col min="13315" max="13315" width="32.7109375" style="2" customWidth="1"/>
    <col min="13316" max="13316" width="31.85546875" style="2" customWidth="1"/>
    <col min="13317" max="13317" width="28.85546875" style="2" customWidth="1"/>
    <col min="13318" max="13320" width="9.140625" style="2"/>
    <col min="13321" max="13321" width="10.85546875" style="2" bestFit="1" customWidth="1"/>
    <col min="13322" max="13568" width="9.140625" style="2"/>
    <col min="13569" max="13569" width="23.140625" style="2" customWidth="1"/>
    <col min="13570" max="13570" width="40.5703125" style="2" customWidth="1"/>
    <col min="13571" max="13571" width="32.7109375" style="2" customWidth="1"/>
    <col min="13572" max="13572" width="31.85546875" style="2" customWidth="1"/>
    <col min="13573" max="13573" width="28.85546875" style="2" customWidth="1"/>
    <col min="13574" max="13576" width="9.140625" style="2"/>
    <col min="13577" max="13577" width="10.85546875" style="2" bestFit="1" customWidth="1"/>
    <col min="13578" max="13824" width="9.140625" style="2"/>
    <col min="13825" max="13825" width="23.140625" style="2" customWidth="1"/>
    <col min="13826" max="13826" width="40.5703125" style="2" customWidth="1"/>
    <col min="13827" max="13827" width="32.7109375" style="2" customWidth="1"/>
    <col min="13828" max="13828" width="31.85546875" style="2" customWidth="1"/>
    <col min="13829" max="13829" width="28.85546875" style="2" customWidth="1"/>
    <col min="13830" max="13832" width="9.140625" style="2"/>
    <col min="13833" max="13833" width="10.85546875" style="2" bestFit="1" customWidth="1"/>
    <col min="13834" max="14080" width="9.140625" style="2"/>
    <col min="14081" max="14081" width="23.140625" style="2" customWidth="1"/>
    <col min="14082" max="14082" width="40.5703125" style="2" customWidth="1"/>
    <col min="14083" max="14083" width="32.7109375" style="2" customWidth="1"/>
    <col min="14084" max="14084" width="31.85546875" style="2" customWidth="1"/>
    <col min="14085" max="14085" width="28.85546875" style="2" customWidth="1"/>
    <col min="14086" max="14088" width="9.140625" style="2"/>
    <col min="14089" max="14089" width="10.85546875" style="2" bestFit="1" customWidth="1"/>
    <col min="14090" max="14336" width="9.140625" style="2"/>
    <col min="14337" max="14337" width="23.140625" style="2" customWidth="1"/>
    <col min="14338" max="14338" width="40.5703125" style="2" customWidth="1"/>
    <col min="14339" max="14339" width="32.7109375" style="2" customWidth="1"/>
    <col min="14340" max="14340" width="31.85546875" style="2" customWidth="1"/>
    <col min="14341" max="14341" width="28.85546875" style="2" customWidth="1"/>
    <col min="14342" max="14344" width="9.140625" style="2"/>
    <col min="14345" max="14345" width="10.85546875" style="2" bestFit="1" customWidth="1"/>
    <col min="14346" max="14592" width="9.140625" style="2"/>
    <col min="14593" max="14593" width="23.140625" style="2" customWidth="1"/>
    <col min="14594" max="14594" width="40.5703125" style="2" customWidth="1"/>
    <col min="14595" max="14595" width="32.7109375" style="2" customWidth="1"/>
    <col min="14596" max="14596" width="31.85546875" style="2" customWidth="1"/>
    <col min="14597" max="14597" width="28.85546875" style="2" customWidth="1"/>
    <col min="14598" max="14600" width="9.140625" style="2"/>
    <col min="14601" max="14601" width="10.85546875" style="2" bestFit="1" customWidth="1"/>
    <col min="14602" max="14848" width="9.140625" style="2"/>
    <col min="14849" max="14849" width="23.140625" style="2" customWidth="1"/>
    <col min="14850" max="14850" width="40.5703125" style="2" customWidth="1"/>
    <col min="14851" max="14851" width="32.7109375" style="2" customWidth="1"/>
    <col min="14852" max="14852" width="31.85546875" style="2" customWidth="1"/>
    <col min="14853" max="14853" width="28.85546875" style="2" customWidth="1"/>
    <col min="14854" max="14856" width="9.140625" style="2"/>
    <col min="14857" max="14857" width="10.85546875" style="2" bestFit="1" customWidth="1"/>
    <col min="14858" max="15104" width="9.140625" style="2"/>
    <col min="15105" max="15105" width="23.140625" style="2" customWidth="1"/>
    <col min="15106" max="15106" width="40.5703125" style="2" customWidth="1"/>
    <col min="15107" max="15107" width="32.7109375" style="2" customWidth="1"/>
    <col min="15108" max="15108" width="31.85546875" style="2" customWidth="1"/>
    <col min="15109" max="15109" width="28.85546875" style="2" customWidth="1"/>
    <col min="15110" max="15112" width="9.140625" style="2"/>
    <col min="15113" max="15113" width="10.85546875" style="2" bestFit="1" customWidth="1"/>
    <col min="15114" max="15360" width="9.140625" style="2"/>
    <col min="15361" max="15361" width="23.140625" style="2" customWidth="1"/>
    <col min="15362" max="15362" width="40.5703125" style="2" customWidth="1"/>
    <col min="15363" max="15363" width="32.7109375" style="2" customWidth="1"/>
    <col min="15364" max="15364" width="31.85546875" style="2" customWidth="1"/>
    <col min="15365" max="15365" width="28.85546875" style="2" customWidth="1"/>
    <col min="15366" max="15368" width="9.140625" style="2"/>
    <col min="15369" max="15369" width="10.85546875" style="2" bestFit="1" customWidth="1"/>
    <col min="15370" max="15616" width="9.140625" style="2"/>
    <col min="15617" max="15617" width="23.140625" style="2" customWidth="1"/>
    <col min="15618" max="15618" width="40.5703125" style="2" customWidth="1"/>
    <col min="15619" max="15619" width="32.7109375" style="2" customWidth="1"/>
    <col min="15620" max="15620" width="31.85546875" style="2" customWidth="1"/>
    <col min="15621" max="15621" width="28.85546875" style="2" customWidth="1"/>
    <col min="15622" max="15624" width="9.140625" style="2"/>
    <col min="15625" max="15625" width="10.85546875" style="2" bestFit="1" customWidth="1"/>
    <col min="15626" max="15872" width="9.140625" style="2"/>
    <col min="15873" max="15873" width="23.140625" style="2" customWidth="1"/>
    <col min="15874" max="15874" width="40.5703125" style="2" customWidth="1"/>
    <col min="15875" max="15875" width="32.7109375" style="2" customWidth="1"/>
    <col min="15876" max="15876" width="31.85546875" style="2" customWidth="1"/>
    <col min="15877" max="15877" width="28.85546875" style="2" customWidth="1"/>
    <col min="15878" max="15880" width="9.140625" style="2"/>
    <col min="15881" max="15881" width="10.85546875" style="2" bestFit="1" customWidth="1"/>
    <col min="15882" max="16128" width="9.140625" style="2"/>
    <col min="16129" max="16129" width="23.140625" style="2" customWidth="1"/>
    <col min="16130" max="16130" width="40.5703125" style="2" customWidth="1"/>
    <col min="16131" max="16131" width="32.7109375" style="2" customWidth="1"/>
    <col min="16132" max="16132" width="31.85546875" style="2" customWidth="1"/>
    <col min="16133" max="16133" width="28.85546875" style="2" customWidth="1"/>
    <col min="16134" max="16136" width="9.140625" style="2"/>
    <col min="16137" max="16137" width="10.85546875" style="2" bestFit="1" customWidth="1"/>
    <col min="16138" max="16384" width="9.140625" style="2"/>
  </cols>
  <sheetData>
    <row r="1" spans="1:15" ht="33.75" customHeight="1">
      <c r="A1" s="336" t="s">
        <v>99</v>
      </c>
      <c r="B1" s="336"/>
      <c r="C1" s="336"/>
      <c r="D1" s="336"/>
      <c r="E1" s="1"/>
      <c r="F1" s="1"/>
      <c r="G1" s="1"/>
      <c r="J1" s="336" t="s">
        <v>153</v>
      </c>
      <c r="K1" s="336"/>
      <c r="L1" s="336"/>
      <c r="M1" s="214"/>
    </row>
    <row r="2" spans="1:15" ht="62.25" customHeight="1">
      <c r="A2" s="337" t="s">
        <v>100</v>
      </c>
      <c r="B2" s="337"/>
      <c r="C2" s="337"/>
      <c r="D2" s="337"/>
      <c r="E2" s="1"/>
      <c r="F2" s="1"/>
      <c r="G2" s="1"/>
      <c r="J2" s="337" t="s">
        <v>100</v>
      </c>
      <c r="K2" s="337"/>
      <c r="L2" s="337"/>
      <c r="M2" s="213"/>
    </row>
    <row r="3" spans="1:15" ht="40.5" customHeight="1" thickBot="1">
      <c r="A3" s="353" t="s">
        <v>101</v>
      </c>
      <c r="B3" s="353"/>
      <c r="C3" s="353"/>
      <c r="D3" s="353"/>
      <c r="J3" s="353" t="s">
        <v>101</v>
      </c>
      <c r="K3" s="353"/>
      <c r="L3" s="353"/>
      <c r="M3" s="215"/>
    </row>
    <row r="4" spans="1:15" ht="30" customHeight="1" thickBot="1">
      <c r="A4" s="347" t="s">
        <v>102</v>
      </c>
      <c r="B4" s="348"/>
      <c r="C4" s="134" t="s">
        <v>117</v>
      </c>
      <c r="D4" s="135" t="s">
        <v>118</v>
      </c>
      <c r="J4" s="160" t="s">
        <v>102</v>
      </c>
      <c r="K4" s="134" t="s">
        <v>103</v>
      </c>
      <c r="L4" s="135" t="s">
        <v>104</v>
      </c>
    </row>
    <row r="5" spans="1:15" ht="41.1" customHeight="1">
      <c r="A5" s="351" t="s">
        <v>127</v>
      </c>
      <c r="B5" s="352"/>
      <c r="C5" s="136">
        <v>1732.24</v>
      </c>
      <c r="D5" s="137">
        <v>1782.15</v>
      </c>
      <c r="E5" s="5">
        <f>D5/C5</f>
        <v>1.0288124047476102</v>
      </c>
      <c r="H5" s="4">
        <f>12010.49*C5</f>
        <v>20805051.1976</v>
      </c>
      <c r="J5" s="165" t="s">
        <v>177</v>
      </c>
      <c r="K5" s="162">
        <v>1782.15</v>
      </c>
      <c r="L5" s="227">
        <v>1956.97</v>
      </c>
    </row>
    <row r="6" spans="1:15" s="6" customFormat="1" ht="27.95" customHeight="1">
      <c r="A6" s="344" t="s">
        <v>128</v>
      </c>
      <c r="B6" s="343"/>
      <c r="C6" s="138">
        <v>31.07</v>
      </c>
      <c r="D6" s="139">
        <v>31.82</v>
      </c>
      <c r="E6" s="5">
        <f>D6/C6</f>
        <v>1.0241390408754425</v>
      </c>
      <c r="F6" s="5"/>
      <c r="G6" s="5"/>
      <c r="H6" s="6">
        <f>0.05815*178991.07*C5</f>
        <v>18029726.80727892</v>
      </c>
      <c r="J6" s="231" t="s">
        <v>178</v>
      </c>
      <c r="K6" s="228">
        <v>31.82</v>
      </c>
      <c r="L6" s="239">
        <v>33.520000000000003</v>
      </c>
      <c r="O6" s="2"/>
    </row>
    <row r="7" spans="1:15" s="6" customFormat="1" ht="27.95" customHeight="1">
      <c r="A7" s="344" t="s">
        <v>129</v>
      </c>
      <c r="B7" s="343"/>
      <c r="C7" s="138">
        <v>29.31</v>
      </c>
      <c r="D7" s="139">
        <v>30.68</v>
      </c>
      <c r="E7" s="5">
        <f>D7/C7</f>
        <v>1.0467417263732515</v>
      </c>
      <c r="H7" s="7">
        <f>H6-H5</f>
        <v>-2775324.3903210796</v>
      </c>
      <c r="J7" s="231" t="s">
        <v>179</v>
      </c>
      <c r="K7" s="228">
        <v>30.68</v>
      </c>
      <c r="L7" s="239">
        <v>32.07</v>
      </c>
      <c r="O7" s="2"/>
    </row>
    <row r="8" spans="1:15" s="6" customFormat="1" ht="41.1" customHeight="1">
      <c r="A8" s="344" t="s">
        <v>130</v>
      </c>
      <c r="B8" s="343"/>
      <c r="C8" s="8">
        <v>131.79</v>
      </c>
      <c r="D8" s="140" t="s">
        <v>131</v>
      </c>
      <c r="E8" s="141">
        <f>C8-C6</f>
        <v>100.72</v>
      </c>
      <c r="F8" s="142">
        <f>E8/C5</f>
        <v>5.8144367985960371E-2</v>
      </c>
      <c r="G8" s="5"/>
      <c r="J8" s="240" t="s">
        <v>187</v>
      </c>
      <c r="K8" s="8">
        <f>0.05298*1782.15+31.82</f>
        <v>126.23830699999999</v>
      </c>
      <c r="L8" s="241">
        <f>0.05298*1956.97+L6</f>
        <v>137.20027060000001</v>
      </c>
    </row>
    <row r="9" spans="1:15" s="6" customFormat="1" ht="64.5" customHeight="1" thickBot="1">
      <c r="A9" s="349" t="s">
        <v>132</v>
      </c>
      <c r="B9" s="350"/>
      <c r="C9" s="140" t="s">
        <v>110</v>
      </c>
      <c r="D9" s="143">
        <f>0.05298*1782.15+31.82</f>
        <v>126.23830699999999</v>
      </c>
      <c r="E9" s="5">
        <f>D9/C8</f>
        <v>0.95787470217770698</v>
      </c>
      <c r="F9" s="5"/>
      <c r="G9" s="5"/>
      <c r="J9" s="148"/>
      <c r="K9" s="147" t="s">
        <v>110</v>
      </c>
      <c r="L9" s="149" t="s">
        <v>186</v>
      </c>
      <c r="M9" s="166"/>
      <c r="N9" s="166"/>
    </row>
    <row r="10" spans="1:15" ht="30" customHeight="1" thickBot="1">
      <c r="A10" s="347" t="s">
        <v>133</v>
      </c>
      <c r="B10" s="348"/>
      <c r="C10" s="134" t="s">
        <v>134</v>
      </c>
      <c r="D10" s="135" t="s">
        <v>135</v>
      </c>
      <c r="J10" s="160" t="s">
        <v>176</v>
      </c>
      <c r="K10" s="134" t="s">
        <v>151</v>
      </c>
      <c r="L10" s="135" t="s">
        <v>152</v>
      </c>
    </row>
    <row r="11" spans="1:15" ht="41.1" customHeight="1">
      <c r="A11" s="351" t="s">
        <v>136</v>
      </c>
      <c r="B11" s="352"/>
      <c r="C11" s="144">
        <f>C5/1.18</f>
        <v>1468</v>
      </c>
      <c r="D11" s="145">
        <f>D5/1.18</f>
        <v>1510.2966101694917</v>
      </c>
      <c r="E11" s="2">
        <f>D11/C11</f>
        <v>1.0288124047476102</v>
      </c>
      <c r="F11" s="2">
        <v>1742.47</v>
      </c>
      <c r="J11" s="232" t="s">
        <v>180</v>
      </c>
      <c r="K11" s="144">
        <v>1636.78</v>
      </c>
      <c r="L11" s="145">
        <v>1742.47</v>
      </c>
    </row>
    <row r="12" spans="1:15" ht="27.95" customHeight="1">
      <c r="A12" s="344" t="s">
        <v>129</v>
      </c>
      <c r="B12" s="343"/>
      <c r="C12" s="138">
        <v>24.84</v>
      </c>
      <c r="D12" s="146">
        <f>D7/1.18</f>
        <v>26</v>
      </c>
      <c r="E12" s="2">
        <f>D12/C12</f>
        <v>1.0466988727858293</v>
      </c>
      <c r="G12" s="2">
        <v>1732.24</v>
      </c>
      <c r="H12" s="19">
        <f>G12/1.18</f>
        <v>1468</v>
      </c>
      <c r="J12" s="231" t="s">
        <v>181</v>
      </c>
      <c r="K12" s="138">
        <v>26</v>
      </c>
      <c r="L12" s="146">
        <f>L7/1.18</f>
        <v>27.177966101694917</v>
      </c>
    </row>
    <row r="13" spans="1:15" ht="27.95" customHeight="1" thickBot="1">
      <c r="A13" s="344" t="s">
        <v>137</v>
      </c>
      <c r="B13" s="343"/>
      <c r="C13" s="8">
        <v>77.77</v>
      </c>
      <c r="D13" s="147" t="s">
        <v>138</v>
      </c>
      <c r="J13" s="231" t="s">
        <v>182</v>
      </c>
      <c r="K13" s="8">
        <f>0.05298*K11</f>
        <v>86.716604399999994</v>
      </c>
      <c r="L13" s="241">
        <f>0.05298*L11</f>
        <v>92.3160606</v>
      </c>
      <c r="M13" s="159"/>
      <c r="N13" s="159"/>
    </row>
    <row r="14" spans="1:15" ht="54.75" customHeight="1" thickBot="1">
      <c r="A14" s="345" t="s">
        <v>139</v>
      </c>
      <c r="B14" s="346"/>
      <c r="C14" s="147" t="s">
        <v>140</v>
      </c>
      <c r="D14" s="149">
        <f>0.05298*D11</f>
        <v>80.015514406779673</v>
      </c>
      <c r="E14" s="2">
        <f>D14/C13</f>
        <v>1.0288737868944282</v>
      </c>
      <c r="F14" s="149">
        <f>0.05298*F11</f>
        <v>92.3160606</v>
      </c>
      <c r="J14" s="233" t="s">
        <v>183</v>
      </c>
      <c r="K14" s="140" t="s">
        <v>185</v>
      </c>
      <c r="L14" s="143" t="s">
        <v>184</v>
      </c>
    </row>
    <row r="15" spans="1:15" ht="30" customHeight="1" thickBot="1">
      <c r="A15" s="347" t="s">
        <v>141</v>
      </c>
      <c r="B15" s="348"/>
      <c r="C15" s="134" t="s">
        <v>117</v>
      </c>
      <c r="D15" s="135" t="s">
        <v>118</v>
      </c>
      <c r="J15" s="160" t="s">
        <v>141</v>
      </c>
      <c r="K15" s="134" t="s">
        <v>151</v>
      </c>
      <c r="L15" s="135" t="s">
        <v>152</v>
      </c>
    </row>
    <row r="16" spans="1:15" ht="39.75" customHeight="1">
      <c r="A16" s="351" t="s">
        <v>142</v>
      </c>
      <c r="B16" s="352"/>
      <c r="C16" s="144">
        <v>1523.97</v>
      </c>
      <c r="D16" s="145">
        <v>1566.8</v>
      </c>
      <c r="E16" s="2">
        <f>D16/C16</f>
        <v>1.0281042277735126</v>
      </c>
      <c r="J16" s="165" t="s">
        <v>171</v>
      </c>
      <c r="K16" s="162">
        <v>1566.8</v>
      </c>
      <c r="L16" s="227">
        <v>1566.8</v>
      </c>
    </row>
    <row r="17" spans="1:14" ht="41.25" customHeight="1">
      <c r="A17" s="344" t="s">
        <v>143</v>
      </c>
      <c r="B17" s="343"/>
      <c r="C17" s="138">
        <f>C6</f>
        <v>31.07</v>
      </c>
      <c r="D17" s="150">
        <f>D6</f>
        <v>31.82</v>
      </c>
      <c r="E17" s="2">
        <f>D17/C17</f>
        <v>1.0241390408754425</v>
      </c>
      <c r="J17" s="235" t="s">
        <v>172</v>
      </c>
      <c r="K17" s="225">
        <f>K6</f>
        <v>31.82</v>
      </c>
      <c r="L17" s="236">
        <f>L6</f>
        <v>33.520000000000003</v>
      </c>
    </row>
    <row r="18" spans="1:14" ht="27.95" customHeight="1">
      <c r="A18" s="344" t="s">
        <v>144</v>
      </c>
      <c r="B18" s="343"/>
      <c r="C18" s="138">
        <v>18.23</v>
      </c>
      <c r="D18" s="146">
        <v>18.989999999999998</v>
      </c>
      <c r="E18" s="2">
        <f>D18/C18</f>
        <v>1.0416895227646734</v>
      </c>
      <c r="J18" s="235" t="s">
        <v>173</v>
      </c>
      <c r="K18" s="225">
        <v>18.989999999999998</v>
      </c>
      <c r="L18" s="236">
        <v>20.74</v>
      </c>
      <c r="N18" s="19"/>
    </row>
    <row r="19" spans="1:14" ht="27.95" customHeight="1">
      <c r="A19" s="344" t="s">
        <v>145</v>
      </c>
      <c r="B19" s="343"/>
      <c r="C19" s="8">
        <v>131.79</v>
      </c>
      <c r="D19" s="140" t="s">
        <v>131</v>
      </c>
      <c r="E19" s="19"/>
      <c r="J19" s="242" t="s">
        <v>174</v>
      </c>
      <c r="K19" s="225">
        <f>0.05298*1566.8+51.88</f>
        <v>134.88906399999999</v>
      </c>
      <c r="L19" s="236">
        <f>0.05298*1566.8+51.88</f>
        <v>134.88906399999999</v>
      </c>
      <c r="M19" s="19"/>
    </row>
    <row r="20" spans="1:14" ht="66" customHeight="1" thickBot="1">
      <c r="A20" s="345" t="s">
        <v>132</v>
      </c>
      <c r="B20" s="346"/>
      <c r="C20" s="147" t="s">
        <v>146</v>
      </c>
      <c r="D20" s="149">
        <f>0.05298*1566.8+51.88</f>
        <v>134.88906399999999</v>
      </c>
      <c r="E20" s="2">
        <f>D20/C19</f>
        <v>1.0235151680704151</v>
      </c>
      <c r="J20" s="237"/>
      <c r="K20" s="238" t="s">
        <v>175</v>
      </c>
      <c r="L20" s="234" t="s">
        <v>175</v>
      </c>
      <c r="M20" s="19"/>
      <c r="N20" s="19"/>
    </row>
    <row r="21" spans="1:14" ht="30" customHeight="1" thickBot="1">
      <c r="A21" s="347" t="s">
        <v>147</v>
      </c>
      <c r="B21" s="348"/>
      <c r="C21" s="134" t="s">
        <v>117</v>
      </c>
      <c r="D21" s="135" t="s">
        <v>118</v>
      </c>
      <c r="J21" s="160" t="s">
        <v>147</v>
      </c>
      <c r="K21" s="134" t="s">
        <v>151</v>
      </c>
      <c r="L21" s="135" t="s">
        <v>152</v>
      </c>
    </row>
    <row r="22" spans="1:14" ht="15" customHeight="1">
      <c r="A22" s="344" t="s">
        <v>148</v>
      </c>
      <c r="B22" s="343"/>
      <c r="C22" s="151"/>
      <c r="D22" s="150"/>
      <c r="J22" s="161" t="s">
        <v>148</v>
      </c>
      <c r="K22" s="162"/>
      <c r="L22" s="163"/>
    </row>
    <row r="23" spans="1:14" ht="15" customHeight="1" thickBot="1">
      <c r="A23" s="345" t="s">
        <v>149</v>
      </c>
      <c r="B23" s="346"/>
      <c r="C23" s="152">
        <v>29.53</v>
      </c>
      <c r="D23" s="153">
        <v>29.53</v>
      </c>
      <c r="E23" s="2">
        <f>D23/C23</f>
        <v>1</v>
      </c>
      <c r="J23" s="148" t="s">
        <v>149</v>
      </c>
      <c r="K23" s="164">
        <v>29.53</v>
      </c>
      <c r="L23" s="234">
        <v>29.53</v>
      </c>
    </row>
    <row r="24" spans="1:14" ht="30" customHeight="1" thickBot="1">
      <c r="J24" s="160" t="s">
        <v>194</v>
      </c>
      <c r="K24" s="134" t="s">
        <v>103</v>
      </c>
      <c r="L24" s="135" t="s">
        <v>104</v>
      </c>
    </row>
    <row r="25" spans="1:14" ht="37.5" customHeight="1">
      <c r="A25" s="15" t="s">
        <v>125</v>
      </c>
      <c r="B25" s="15"/>
      <c r="C25" s="15" t="s">
        <v>126</v>
      </c>
      <c r="J25" s="165" t="s">
        <v>193</v>
      </c>
      <c r="K25" s="162">
        <v>1350.77</v>
      </c>
      <c r="L25" s="227">
        <v>1456.12</v>
      </c>
    </row>
    <row r="26" spans="1:14" ht="27.95" customHeight="1">
      <c r="J26" s="235" t="s">
        <v>192</v>
      </c>
      <c r="K26" s="243">
        <v>10.76</v>
      </c>
      <c r="L26" s="239">
        <v>11.86</v>
      </c>
    </row>
    <row r="27" spans="1:14" ht="27.95" customHeight="1">
      <c r="J27" s="235" t="s">
        <v>191</v>
      </c>
      <c r="K27" s="243">
        <v>5.46</v>
      </c>
      <c r="L27" s="245">
        <v>6.02</v>
      </c>
    </row>
    <row r="28" spans="1:14" ht="27.95" customHeight="1" thickBot="1">
      <c r="J28" s="235" t="s">
        <v>190</v>
      </c>
      <c r="K28" s="225">
        <v>82.33</v>
      </c>
      <c r="L28" s="246">
        <v>89</v>
      </c>
      <c r="M28" s="230">
        <f>0.053182*K25+K26</f>
        <v>82.596650140000008</v>
      </c>
      <c r="N28" s="230">
        <f>0.053182*L25+L26</f>
        <v>89.299373839999987</v>
      </c>
    </row>
    <row r="29" spans="1:14" ht="66" hidden="1" customHeight="1" thickBot="1">
      <c r="J29" s="244"/>
      <c r="K29" s="247" t="s">
        <v>188</v>
      </c>
      <c r="L29" s="248" t="s">
        <v>189</v>
      </c>
      <c r="M29" s="166">
        <f>0.053182*K25</f>
        <v>71.836650140000003</v>
      </c>
      <c r="N29" s="166">
        <f>0.053182*L25</f>
        <v>77.439373839999988</v>
      </c>
    </row>
    <row r="30" spans="1:14" ht="30" customHeight="1" thickBot="1">
      <c r="J30" s="160" t="s">
        <v>195</v>
      </c>
      <c r="K30" s="134" t="s">
        <v>103</v>
      </c>
      <c r="L30" s="135" t="s">
        <v>104</v>
      </c>
    </row>
    <row r="31" spans="1:14" ht="39.75" customHeight="1">
      <c r="J31" s="165" t="s">
        <v>199</v>
      </c>
      <c r="K31" s="162">
        <v>1782.15</v>
      </c>
      <c r="L31" s="227">
        <v>1956.97</v>
      </c>
    </row>
    <row r="32" spans="1:14" ht="27.95" customHeight="1">
      <c r="J32" s="235" t="s">
        <v>196</v>
      </c>
      <c r="K32" s="243">
        <v>31.82</v>
      </c>
      <c r="L32" s="239">
        <v>33.520000000000003</v>
      </c>
    </row>
    <row r="33" spans="10:14" ht="27.95" customHeight="1">
      <c r="J33" s="235" t="s">
        <v>197</v>
      </c>
      <c r="K33" s="243">
        <v>30.68</v>
      </c>
      <c r="L33" s="245">
        <v>32.07</v>
      </c>
    </row>
    <row r="34" spans="10:14" ht="27.95" customHeight="1">
      <c r="J34" s="235" t="s">
        <v>198</v>
      </c>
      <c r="K34" s="225">
        <f>0.05298*K31+K32</f>
        <v>126.23830699999999</v>
      </c>
      <c r="L34" s="246">
        <f>0.05298*L31+L32</f>
        <v>137.20027060000001</v>
      </c>
    </row>
    <row r="35" spans="10:14" ht="65.25" customHeight="1" thickBot="1">
      <c r="J35" s="237"/>
      <c r="K35" s="238" t="s">
        <v>200</v>
      </c>
      <c r="L35" s="234" t="s">
        <v>201</v>
      </c>
      <c r="M35" s="166"/>
      <c r="N35" s="166"/>
    </row>
    <row r="36" spans="10:14" ht="40.5" customHeight="1">
      <c r="J36" s="229"/>
      <c r="K36" s="229"/>
      <c r="L36" s="229"/>
    </row>
  </sheetData>
  <mergeCells count="26">
    <mergeCell ref="J2:L2"/>
    <mergeCell ref="J1:L1"/>
    <mergeCell ref="J3:L3"/>
    <mergeCell ref="A6:B6"/>
    <mergeCell ref="A1:D1"/>
    <mergeCell ref="A2:D2"/>
    <mergeCell ref="A3:D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</mergeCells>
  <printOptions horizontalCentered="1"/>
  <pageMargins left="0.6692913385826772" right="0" top="0.22" bottom="0" header="0.16" footer="0.15748031496062992"/>
  <pageSetup paperSize="9" scale="3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J14"/>
  <sheetViews>
    <sheetView tabSelected="1" workbookViewId="0">
      <selection activeCell="H13" sqref="H13"/>
    </sheetView>
  </sheetViews>
  <sheetFormatPr defaultRowHeight="40.5" customHeight="1"/>
  <cols>
    <col min="1" max="1" width="9.140625" style="22"/>
    <col min="2" max="2" width="23.140625" style="22" customWidth="1"/>
    <col min="3" max="3" width="41.28515625" style="22" customWidth="1"/>
    <col min="4" max="4" width="22" style="22" customWidth="1"/>
    <col min="5" max="5" width="14.5703125" style="22" customWidth="1"/>
    <col min="6" max="6" width="7" style="177" customWidth="1"/>
    <col min="7" max="7" width="43.7109375" style="22" customWidth="1"/>
    <col min="8" max="8" width="16.7109375" style="22" customWidth="1"/>
    <col min="9" max="9" width="20.28515625" style="22" customWidth="1"/>
    <col min="10" max="259" width="9.140625" style="22"/>
    <col min="260" max="260" width="23.140625" style="22" customWidth="1"/>
    <col min="261" max="261" width="57.7109375" style="22" customWidth="1"/>
    <col min="262" max="262" width="31.28515625" style="22" customWidth="1"/>
    <col min="263" max="263" width="34.85546875" style="22" customWidth="1"/>
    <col min="264" max="515" width="9.140625" style="22"/>
    <col min="516" max="516" width="23.140625" style="22" customWidth="1"/>
    <col min="517" max="517" width="57.7109375" style="22" customWidth="1"/>
    <col min="518" max="518" width="31.28515625" style="22" customWidth="1"/>
    <col min="519" max="519" width="34.85546875" style="22" customWidth="1"/>
    <col min="520" max="771" width="9.140625" style="22"/>
    <col min="772" max="772" width="23.140625" style="22" customWidth="1"/>
    <col min="773" max="773" width="57.7109375" style="22" customWidth="1"/>
    <col min="774" max="774" width="31.28515625" style="22" customWidth="1"/>
    <col min="775" max="775" width="34.85546875" style="22" customWidth="1"/>
    <col min="776" max="1027" width="9.140625" style="22"/>
    <col min="1028" max="1028" width="23.140625" style="22" customWidth="1"/>
    <col min="1029" max="1029" width="57.7109375" style="22" customWidth="1"/>
    <col min="1030" max="1030" width="31.28515625" style="22" customWidth="1"/>
    <col min="1031" max="1031" width="34.85546875" style="22" customWidth="1"/>
    <col min="1032" max="1283" width="9.140625" style="22"/>
    <col min="1284" max="1284" width="23.140625" style="22" customWidth="1"/>
    <col min="1285" max="1285" width="57.7109375" style="22" customWidth="1"/>
    <col min="1286" max="1286" width="31.28515625" style="22" customWidth="1"/>
    <col min="1287" max="1287" width="34.85546875" style="22" customWidth="1"/>
    <col min="1288" max="1539" width="9.140625" style="22"/>
    <col min="1540" max="1540" width="23.140625" style="22" customWidth="1"/>
    <col min="1541" max="1541" width="57.7109375" style="22" customWidth="1"/>
    <col min="1542" max="1542" width="31.28515625" style="22" customWidth="1"/>
    <col min="1543" max="1543" width="34.85546875" style="22" customWidth="1"/>
    <col min="1544" max="1795" width="9.140625" style="22"/>
    <col min="1796" max="1796" width="23.140625" style="22" customWidth="1"/>
    <col min="1797" max="1797" width="57.7109375" style="22" customWidth="1"/>
    <col min="1798" max="1798" width="31.28515625" style="22" customWidth="1"/>
    <col min="1799" max="1799" width="34.85546875" style="22" customWidth="1"/>
    <col min="1800" max="2051" width="9.140625" style="22"/>
    <col min="2052" max="2052" width="23.140625" style="22" customWidth="1"/>
    <col min="2053" max="2053" width="57.7109375" style="22" customWidth="1"/>
    <col min="2054" max="2054" width="31.28515625" style="22" customWidth="1"/>
    <col min="2055" max="2055" width="34.85546875" style="22" customWidth="1"/>
    <col min="2056" max="2307" width="9.140625" style="22"/>
    <col min="2308" max="2308" width="23.140625" style="22" customWidth="1"/>
    <col min="2309" max="2309" width="57.7109375" style="22" customWidth="1"/>
    <col min="2310" max="2310" width="31.28515625" style="22" customWidth="1"/>
    <col min="2311" max="2311" width="34.85546875" style="22" customWidth="1"/>
    <col min="2312" max="2563" width="9.140625" style="22"/>
    <col min="2564" max="2564" width="23.140625" style="22" customWidth="1"/>
    <col min="2565" max="2565" width="57.7109375" style="22" customWidth="1"/>
    <col min="2566" max="2566" width="31.28515625" style="22" customWidth="1"/>
    <col min="2567" max="2567" width="34.85546875" style="22" customWidth="1"/>
    <col min="2568" max="2819" width="9.140625" style="22"/>
    <col min="2820" max="2820" width="23.140625" style="22" customWidth="1"/>
    <col min="2821" max="2821" width="57.7109375" style="22" customWidth="1"/>
    <col min="2822" max="2822" width="31.28515625" style="22" customWidth="1"/>
    <col min="2823" max="2823" width="34.85546875" style="22" customWidth="1"/>
    <col min="2824" max="3075" width="9.140625" style="22"/>
    <col min="3076" max="3076" width="23.140625" style="22" customWidth="1"/>
    <col min="3077" max="3077" width="57.7109375" style="22" customWidth="1"/>
    <col min="3078" max="3078" width="31.28515625" style="22" customWidth="1"/>
    <col min="3079" max="3079" width="34.85546875" style="22" customWidth="1"/>
    <col min="3080" max="3331" width="9.140625" style="22"/>
    <col min="3332" max="3332" width="23.140625" style="22" customWidth="1"/>
    <col min="3333" max="3333" width="57.7109375" style="22" customWidth="1"/>
    <col min="3334" max="3334" width="31.28515625" style="22" customWidth="1"/>
    <col min="3335" max="3335" width="34.85546875" style="22" customWidth="1"/>
    <col min="3336" max="3587" width="9.140625" style="22"/>
    <col min="3588" max="3588" width="23.140625" style="22" customWidth="1"/>
    <col min="3589" max="3589" width="57.7109375" style="22" customWidth="1"/>
    <col min="3590" max="3590" width="31.28515625" style="22" customWidth="1"/>
    <col min="3591" max="3591" width="34.85546875" style="22" customWidth="1"/>
    <col min="3592" max="3843" width="9.140625" style="22"/>
    <col min="3844" max="3844" width="23.140625" style="22" customWidth="1"/>
    <col min="3845" max="3845" width="57.7109375" style="22" customWidth="1"/>
    <col min="3846" max="3846" width="31.28515625" style="22" customWidth="1"/>
    <col min="3847" max="3847" width="34.85546875" style="22" customWidth="1"/>
    <col min="3848" max="4099" width="9.140625" style="22"/>
    <col min="4100" max="4100" width="23.140625" style="22" customWidth="1"/>
    <col min="4101" max="4101" width="57.7109375" style="22" customWidth="1"/>
    <col min="4102" max="4102" width="31.28515625" style="22" customWidth="1"/>
    <col min="4103" max="4103" width="34.85546875" style="22" customWidth="1"/>
    <col min="4104" max="4355" width="9.140625" style="22"/>
    <col min="4356" max="4356" width="23.140625" style="22" customWidth="1"/>
    <col min="4357" max="4357" width="57.7109375" style="22" customWidth="1"/>
    <col min="4358" max="4358" width="31.28515625" style="22" customWidth="1"/>
    <col min="4359" max="4359" width="34.85546875" style="22" customWidth="1"/>
    <col min="4360" max="4611" width="9.140625" style="22"/>
    <col min="4612" max="4612" width="23.140625" style="22" customWidth="1"/>
    <col min="4613" max="4613" width="57.7109375" style="22" customWidth="1"/>
    <col min="4614" max="4614" width="31.28515625" style="22" customWidth="1"/>
    <col min="4615" max="4615" width="34.85546875" style="22" customWidth="1"/>
    <col min="4616" max="4867" width="9.140625" style="22"/>
    <col min="4868" max="4868" width="23.140625" style="22" customWidth="1"/>
    <col min="4869" max="4869" width="57.7109375" style="22" customWidth="1"/>
    <col min="4870" max="4870" width="31.28515625" style="22" customWidth="1"/>
    <col min="4871" max="4871" width="34.85546875" style="22" customWidth="1"/>
    <col min="4872" max="5123" width="9.140625" style="22"/>
    <col min="5124" max="5124" width="23.140625" style="22" customWidth="1"/>
    <col min="5125" max="5125" width="57.7109375" style="22" customWidth="1"/>
    <col min="5126" max="5126" width="31.28515625" style="22" customWidth="1"/>
    <col min="5127" max="5127" width="34.85546875" style="22" customWidth="1"/>
    <col min="5128" max="5379" width="9.140625" style="22"/>
    <col min="5380" max="5380" width="23.140625" style="22" customWidth="1"/>
    <col min="5381" max="5381" width="57.7109375" style="22" customWidth="1"/>
    <col min="5382" max="5382" width="31.28515625" style="22" customWidth="1"/>
    <col min="5383" max="5383" width="34.85546875" style="22" customWidth="1"/>
    <col min="5384" max="5635" width="9.140625" style="22"/>
    <col min="5636" max="5636" width="23.140625" style="22" customWidth="1"/>
    <col min="5637" max="5637" width="57.7109375" style="22" customWidth="1"/>
    <col min="5638" max="5638" width="31.28515625" style="22" customWidth="1"/>
    <col min="5639" max="5639" width="34.85546875" style="22" customWidth="1"/>
    <col min="5640" max="5891" width="9.140625" style="22"/>
    <col min="5892" max="5892" width="23.140625" style="22" customWidth="1"/>
    <col min="5893" max="5893" width="57.7109375" style="22" customWidth="1"/>
    <col min="5894" max="5894" width="31.28515625" style="22" customWidth="1"/>
    <col min="5895" max="5895" width="34.85546875" style="22" customWidth="1"/>
    <col min="5896" max="6147" width="9.140625" style="22"/>
    <col min="6148" max="6148" width="23.140625" style="22" customWidth="1"/>
    <col min="6149" max="6149" width="57.7109375" style="22" customWidth="1"/>
    <col min="6150" max="6150" width="31.28515625" style="22" customWidth="1"/>
    <col min="6151" max="6151" width="34.85546875" style="22" customWidth="1"/>
    <col min="6152" max="6403" width="9.140625" style="22"/>
    <col min="6404" max="6404" width="23.140625" style="22" customWidth="1"/>
    <col min="6405" max="6405" width="57.7109375" style="22" customWidth="1"/>
    <col min="6406" max="6406" width="31.28515625" style="22" customWidth="1"/>
    <col min="6407" max="6407" width="34.85546875" style="22" customWidth="1"/>
    <col min="6408" max="6659" width="9.140625" style="22"/>
    <col min="6660" max="6660" width="23.140625" style="22" customWidth="1"/>
    <col min="6661" max="6661" width="57.7109375" style="22" customWidth="1"/>
    <col min="6662" max="6662" width="31.28515625" style="22" customWidth="1"/>
    <col min="6663" max="6663" width="34.85546875" style="22" customWidth="1"/>
    <col min="6664" max="6915" width="9.140625" style="22"/>
    <col min="6916" max="6916" width="23.140625" style="22" customWidth="1"/>
    <col min="6917" max="6917" width="57.7109375" style="22" customWidth="1"/>
    <col min="6918" max="6918" width="31.28515625" style="22" customWidth="1"/>
    <col min="6919" max="6919" width="34.85546875" style="22" customWidth="1"/>
    <col min="6920" max="7171" width="9.140625" style="22"/>
    <col min="7172" max="7172" width="23.140625" style="22" customWidth="1"/>
    <col min="7173" max="7173" width="57.7109375" style="22" customWidth="1"/>
    <col min="7174" max="7174" width="31.28515625" style="22" customWidth="1"/>
    <col min="7175" max="7175" width="34.85546875" style="22" customWidth="1"/>
    <col min="7176" max="7427" width="9.140625" style="22"/>
    <col min="7428" max="7428" width="23.140625" style="22" customWidth="1"/>
    <col min="7429" max="7429" width="57.7109375" style="22" customWidth="1"/>
    <col min="7430" max="7430" width="31.28515625" style="22" customWidth="1"/>
    <col min="7431" max="7431" width="34.85546875" style="22" customWidth="1"/>
    <col min="7432" max="7683" width="9.140625" style="22"/>
    <col min="7684" max="7684" width="23.140625" style="22" customWidth="1"/>
    <col min="7685" max="7685" width="57.7109375" style="22" customWidth="1"/>
    <col min="7686" max="7686" width="31.28515625" style="22" customWidth="1"/>
    <col min="7687" max="7687" width="34.85546875" style="22" customWidth="1"/>
    <col min="7688" max="7939" width="9.140625" style="22"/>
    <col min="7940" max="7940" width="23.140625" style="22" customWidth="1"/>
    <col min="7941" max="7941" width="57.7109375" style="22" customWidth="1"/>
    <col min="7942" max="7942" width="31.28515625" style="22" customWidth="1"/>
    <col min="7943" max="7943" width="34.85546875" style="22" customWidth="1"/>
    <col min="7944" max="8195" width="9.140625" style="22"/>
    <col min="8196" max="8196" width="23.140625" style="22" customWidth="1"/>
    <col min="8197" max="8197" width="57.7109375" style="22" customWidth="1"/>
    <col min="8198" max="8198" width="31.28515625" style="22" customWidth="1"/>
    <col min="8199" max="8199" width="34.85546875" style="22" customWidth="1"/>
    <col min="8200" max="8451" width="9.140625" style="22"/>
    <col min="8452" max="8452" width="23.140625" style="22" customWidth="1"/>
    <col min="8453" max="8453" width="57.7109375" style="22" customWidth="1"/>
    <col min="8454" max="8454" width="31.28515625" style="22" customWidth="1"/>
    <col min="8455" max="8455" width="34.85546875" style="22" customWidth="1"/>
    <col min="8456" max="8707" width="9.140625" style="22"/>
    <col min="8708" max="8708" width="23.140625" style="22" customWidth="1"/>
    <col min="8709" max="8709" width="57.7109375" style="22" customWidth="1"/>
    <col min="8710" max="8710" width="31.28515625" style="22" customWidth="1"/>
    <col min="8711" max="8711" width="34.85546875" style="22" customWidth="1"/>
    <col min="8712" max="8963" width="9.140625" style="22"/>
    <col min="8964" max="8964" width="23.140625" style="22" customWidth="1"/>
    <col min="8965" max="8965" width="57.7109375" style="22" customWidth="1"/>
    <col min="8966" max="8966" width="31.28515625" style="22" customWidth="1"/>
    <col min="8967" max="8967" width="34.85546875" style="22" customWidth="1"/>
    <col min="8968" max="9219" width="9.140625" style="22"/>
    <col min="9220" max="9220" width="23.140625" style="22" customWidth="1"/>
    <col min="9221" max="9221" width="57.7109375" style="22" customWidth="1"/>
    <col min="9222" max="9222" width="31.28515625" style="22" customWidth="1"/>
    <col min="9223" max="9223" width="34.85546875" style="22" customWidth="1"/>
    <col min="9224" max="9475" width="9.140625" style="22"/>
    <col min="9476" max="9476" width="23.140625" style="22" customWidth="1"/>
    <col min="9477" max="9477" width="57.7109375" style="22" customWidth="1"/>
    <col min="9478" max="9478" width="31.28515625" style="22" customWidth="1"/>
    <col min="9479" max="9479" width="34.85546875" style="22" customWidth="1"/>
    <col min="9480" max="9731" width="9.140625" style="22"/>
    <col min="9732" max="9732" width="23.140625" style="22" customWidth="1"/>
    <col min="9733" max="9733" width="57.7109375" style="22" customWidth="1"/>
    <col min="9734" max="9734" width="31.28515625" style="22" customWidth="1"/>
    <col min="9735" max="9735" width="34.85546875" style="22" customWidth="1"/>
    <col min="9736" max="9987" width="9.140625" style="22"/>
    <col min="9988" max="9988" width="23.140625" style="22" customWidth="1"/>
    <col min="9989" max="9989" width="57.7109375" style="22" customWidth="1"/>
    <col min="9990" max="9990" width="31.28515625" style="22" customWidth="1"/>
    <col min="9991" max="9991" width="34.85546875" style="22" customWidth="1"/>
    <col min="9992" max="10243" width="9.140625" style="22"/>
    <col min="10244" max="10244" width="23.140625" style="22" customWidth="1"/>
    <col min="10245" max="10245" width="57.7109375" style="22" customWidth="1"/>
    <col min="10246" max="10246" width="31.28515625" style="22" customWidth="1"/>
    <col min="10247" max="10247" width="34.85546875" style="22" customWidth="1"/>
    <col min="10248" max="10499" width="9.140625" style="22"/>
    <col min="10500" max="10500" width="23.140625" style="22" customWidth="1"/>
    <col min="10501" max="10501" width="57.7109375" style="22" customWidth="1"/>
    <col min="10502" max="10502" width="31.28515625" style="22" customWidth="1"/>
    <col min="10503" max="10503" width="34.85546875" style="22" customWidth="1"/>
    <col min="10504" max="10755" width="9.140625" style="22"/>
    <col min="10756" max="10756" width="23.140625" style="22" customWidth="1"/>
    <col min="10757" max="10757" width="57.7109375" style="22" customWidth="1"/>
    <col min="10758" max="10758" width="31.28515625" style="22" customWidth="1"/>
    <col min="10759" max="10759" width="34.85546875" style="22" customWidth="1"/>
    <col min="10760" max="11011" width="9.140625" style="22"/>
    <col min="11012" max="11012" width="23.140625" style="22" customWidth="1"/>
    <col min="11013" max="11013" width="57.7109375" style="22" customWidth="1"/>
    <col min="11014" max="11014" width="31.28515625" style="22" customWidth="1"/>
    <col min="11015" max="11015" width="34.85546875" style="22" customWidth="1"/>
    <col min="11016" max="11267" width="9.140625" style="22"/>
    <col min="11268" max="11268" width="23.140625" style="22" customWidth="1"/>
    <col min="11269" max="11269" width="57.7109375" style="22" customWidth="1"/>
    <col min="11270" max="11270" width="31.28515625" style="22" customWidth="1"/>
    <col min="11271" max="11271" width="34.85546875" style="22" customWidth="1"/>
    <col min="11272" max="11523" width="9.140625" style="22"/>
    <col min="11524" max="11524" width="23.140625" style="22" customWidth="1"/>
    <col min="11525" max="11525" width="57.7109375" style="22" customWidth="1"/>
    <col min="11526" max="11526" width="31.28515625" style="22" customWidth="1"/>
    <col min="11527" max="11527" width="34.85546875" style="22" customWidth="1"/>
    <col min="11528" max="11779" width="9.140625" style="22"/>
    <col min="11780" max="11780" width="23.140625" style="22" customWidth="1"/>
    <col min="11781" max="11781" width="57.7109375" style="22" customWidth="1"/>
    <col min="11782" max="11782" width="31.28515625" style="22" customWidth="1"/>
    <col min="11783" max="11783" width="34.85546875" style="22" customWidth="1"/>
    <col min="11784" max="12035" width="9.140625" style="22"/>
    <col min="12036" max="12036" width="23.140625" style="22" customWidth="1"/>
    <col min="12037" max="12037" width="57.7109375" style="22" customWidth="1"/>
    <col min="12038" max="12038" width="31.28515625" style="22" customWidth="1"/>
    <col min="12039" max="12039" width="34.85546875" style="22" customWidth="1"/>
    <col min="12040" max="12291" width="9.140625" style="22"/>
    <col min="12292" max="12292" width="23.140625" style="22" customWidth="1"/>
    <col min="12293" max="12293" width="57.7109375" style="22" customWidth="1"/>
    <col min="12294" max="12294" width="31.28515625" style="22" customWidth="1"/>
    <col min="12295" max="12295" width="34.85546875" style="22" customWidth="1"/>
    <col min="12296" max="12547" width="9.140625" style="22"/>
    <col min="12548" max="12548" width="23.140625" style="22" customWidth="1"/>
    <col min="12549" max="12549" width="57.7109375" style="22" customWidth="1"/>
    <col min="12550" max="12550" width="31.28515625" style="22" customWidth="1"/>
    <col min="12551" max="12551" width="34.85546875" style="22" customWidth="1"/>
    <col min="12552" max="12803" width="9.140625" style="22"/>
    <col min="12804" max="12804" width="23.140625" style="22" customWidth="1"/>
    <col min="12805" max="12805" width="57.7109375" style="22" customWidth="1"/>
    <col min="12806" max="12806" width="31.28515625" style="22" customWidth="1"/>
    <col min="12807" max="12807" width="34.85546875" style="22" customWidth="1"/>
    <col min="12808" max="13059" width="9.140625" style="22"/>
    <col min="13060" max="13060" width="23.140625" style="22" customWidth="1"/>
    <col min="13061" max="13061" width="57.7109375" style="22" customWidth="1"/>
    <col min="13062" max="13062" width="31.28515625" style="22" customWidth="1"/>
    <col min="13063" max="13063" width="34.85546875" style="22" customWidth="1"/>
    <col min="13064" max="13315" width="9.140625" style="22"/>
    <col min="13316" max="13316" width="23.140625" style="22" customWidth="1"/>
    <col min="13317" max="13317" width="57.7109375" style="22" customWidth="1"/>
    <col min="13318" max="13318" width="31.28515625" style="22" customWidth="1"/>
    <col min="13319" max="13319" width="34.85546875" style="22" customWidth="1"/>
    <col min="13320" max="13571" width="9.140625" style="22"/>
    <col min="13572" max="13572" width="23.140625" style="22" customWidth="1"/>
    <col min="13573" max="13573" width="57.7109375" style="22" customWidth="1"/>
    <col min="13574" max="13574" width="31.28515625" style="22" customWidth="1"/>
    <col min="13575" max="13575" width="34.85546875" style="22" customWidth="1"/>
    <col min="13576" max="13827" width="9.140625" style="22"/>
    <col min="13828" max="13828" width="23.140625" style="22" customWidth="1"/>
    <col min="13829" max="13829" width="57.7109375" style="22" customWidth="1"/>
    <col min="13830" max="13830" width="31.28515625" style="22" customWidth="1"/>
    <col min="13831" max="13831" width="34.85546875" style="22" customWidth="1"/>
    <col min="13832" max="14083" width="9.140625" style="22"/>
    <col min="14084" max="14084" width="23.140625" style="22" customWidth="1"/>
    <col min="14085" max="14085" width="57.7109375" style="22" customWidth="1"/>
    <col min="14086" max="14086" width="31.28515625" style="22" customWidth="1"/>
    <col min="14087" max="14087" width="34.85546875" style="22" customWidth="1"/>
    <col min="14088" max="14339" width="9.140625" style="22"/>
    <col min="14340" max="14340" width="23.140625" style="22" customWidth="1"/>
    <col min="14341" max="14341" width="57.7109375" style="22" customWidth="1"/>
    <col min="14342" max="14342" width="31.28515625" style="22" customWidth="1"/>
    <col min="14343" max="14343" width="34.85546875" style="22" customWidth="1"/>
    <col min="14344" max="14595" width="9.140625" style="22"/>
    <col min="14596" max="14596" width="23.140625" style="22" customWidth="1"/>
    <col min="14597" max="14597" width="57.7109375" style="22" customWidth="1"/>
    <col min="14598" max="14598" width="31.28515625" style="22" customWidth="1"/>
    <col min="14599" max="14599" width="34.85546875" style="22" customWidth="1"/>
    <col min="14600" max="14851" width="9.140625" style="22"/>
    <col min="14852" max="14852" width="23.140625" style="22" customWidth="1"/>
    <col min="14853" max="14853" width="57.7109375" style="22" customWidth="1"/>
    <col min="14854" max="14854" width="31.28515625" style="22" customWidth="1"/>
    <col min="14855" max="14855" width="34.85546875" style="22" customWidth="1"/>
    <col min="14856" max="15107" width="9.140625" style="22"/>
    <col min="15108" max="15108" width="23.140625" style="22" customWidth="1"/>
    <col min="15109" max="15109" width="57.7109375" style="22" customWidth="1"/>
    <col min="15110" max="15110" width="31.28515625" style="22" customWidth="1"/>
    <col min="15111" max="15111" width="34.85546875" style="22" customWidth="1"/>
    <col min="15112" max="15363" width="9.140625" style="22"/>
    <col min="15364" max="15364" width="23.140625" style="22" customWidth="1"/>
    <col min="15365" max="15365" width="57.7109375" style="22" customWidth="1"/>
    <col min="15366" max="15366" width="31.28515625" style="22" customWidth="1"/>
    <col min="15367" max="15367" width="34.85546875" style="22" customWidth="1"/>
    <col min="15368" max="15619" width="9.140625" style="22"/>
    <col min="15620" max="15620" width="23.140625" style="22" customWidth="1"/>
    <col min="15621" max="15621" width="57.7109375" style="22" customWidth="1"/>
    <col min="15622" max="15622" width="31.28515625" style="22" customWidth="1"/>
    <col min="15623" max="15623" width="34.85546875" style="22" customWidth="1"/>
    <col min="15624" max="15875" width="9.140625" style="22"/>
    <col min="15876" max="15876" width="23.140625" style="22" customWidth="1"/>
    <col min="15877" max="15877" width="57.7109375" style="22" customWidth="1"/>
    <col min="15878" max="15878" width="31.28515625" style="22" customWidth="1"/>
    <col min="15879" max="15879" width="34.85546875" style="22" customWidth="1"/>
    <col min="15880" max="16131" width="9.140625" style="22"/>
    <col min="16132" max="16132" width="23.140625" style="22" customWidth="1"/>
    <col min="16133" max="16133" width="57.7109375" style="22" customWidth="1"/>
    <col min="16134" max="16134" width="31.28515625" style="22" customWidth="1"/>
    <col min="16135" max="16135" width="34.85546875" style="22" customWidth="1"/>
    <col min="16136" max="16384" width="9.140625" style="22"/>
  </cols>
  <sheetData>
    <row r="1" spans="2:10" ht="40.5" customHeight="1">
      <c r="B1" s="354" t="s">
        <v>114</v>
      </c>
      <c r="C1" s="354"/>
      <c r="D1" s="354"/>
      <c r="E1" s="354"/>
      <c r="F1" s="176"/>
      <c r="G1" s="354" t="s">
        <v>114</v>
      </c>
      <c r="H1" s="354"/>
      <c r="I1" s="354"/>
      <c r="J1" s="21"/>
    </row>
    <row r="2" spans="2:10" ht="90.75" hidden="1" customHeight="1">
      <c r="B2" s="356" t="s">
        <v>100</v>
      </c>
      <c r="C2" s="356"/>
      <c r="D2" s="356"/>
      <c r="E2" s="356"/>
      <c r="F2" s="178"/>
      <c r="G2" s="356" t="s">
        <v>100</v>
      </c>
      <c r="H2" s="356"/>
      <c r="I2" s="356"/>
      <c r="J2" s="356"/>
    </row>
    <row r="3" spans="2:10" ht="40.5" customHeight="1" thickBot="1">
      <c r="B3" s="355" t="s">
        <v>115</v>
      </c>
      <c r="C3" s="355"/>
      <c r="D3" s="355"/>
      <c r="E3" s="355"/>
      <c r="F3" s="176"/>
      <c r="G3" s="355" t="s">
        <v>160</v>
      </c>
      <c r="H3" s="355"/>
      <c r="I3" s="355"/>
    </row>
    <row r="4" spans="2:10" ht="48" customHeight="1" thickBot="1">
      <c r="B4" s="359" t="s">
        <v>116</v>
      </c>
      <c r="C4" s="360"/>
      <c r="D4" s="23" t="s">
        <v>117</v>
      </c>
      <c r="E4" s="24" t="s">
        <v>118</v>
      </c>
      <c r="F4" s="179"/>
      <c r="G4" s="167" t="s">
        <v>116</v>
      </c>
      <c r="H4" s="23" t="s">
        <v>103</v>
      </c>
      <c r="I4" s="24" t="s">
        <v>104</v>
      </c>
    </row>
    <row r="5" spans="2:10" ht="39.75" customHeight="1">
      <c r="B5" s="361" t="s">
        <v>119</v>
      </c>
      <c r="C5" s="362"/>
      <c r="D5" s="25">
        <v>1703.37</v>
      </c>
      <c r="E5" s="183">
        <v>1703.37</v>
      </c>
      <c r="F5" s="176"/>
      <c r="G5" s="174" t="s">
        <v>154</v>
      </c>
      <c r="H5" s="154">
        <v>1703.37</v>
      </c>
      <c r="I5" s="184">
        <v>1844.55</v>
      </c>
    </row>
    <row r="6" spans="2:10" s="29" customFormat="1" ht="39" customHeight="1" thickBot="1">
      <c r="B6" s="363" t="s">
        <v>120</v>
      </c>
      <c r="C6" s="364"/>
      <c r="D6" s="27">
        <v>122.52</v>
      </c>
      <c r="E6" s="28">
        <v>122.52</v>
      </c>
      <c r="F6" s="180"/>
      <c r="G6" s="175" t="s">
        <v>159</v>
      </c>
      <c r="H6" s="155">
        <v>122.52</v>
      </c>
      <c r="I6" s="156">
        <v>131.9</v>
      </c>
      <c r="J6" s="26"/>
    </row>
    <row r="7" spans="2:10" ht="27.75" customHeight="1" thickBot="1">
      <c r="B7" s="359" t="s">
        <v>121</v>
      </c>
      <c r="C7" s="360"/>
      <c r="D7" s="23" t="s">
        <v>117</v>
      </c>
      <c r="E7" s="24" t="s">
        <v>118</v>
      </c>
      <c r="F7" s="179"/>
      <c r="G7" s="167" t="s">
        <v>121</v>
      </c>
      <c r="H7" s="23" t="s">
        <v>103</v>
      </c>
      <c r="I7" s="24" t="s">
        <v>104</v>
      </c>
    </row>
    <row r="8" spans="2:10" ht="27.75" customHeight="1">
      <c r="B8" s="363" t="s">
        <v>122</v>
      </c>
      <c r="C8" s="364"/>
      <c r="D8" s="30">
        <v>32.270000000000003</v>
      </c>
      <c r="E8" s="31">
        <v>32.270000000000003</v>
      </c>
      <c r="F8" s="181"/>
      <c r="G8" s="190" t="s">
        <v>157</v>
      </c>
      <c r="H8" s="185">
        <v>32.270000000000003</v>
      </c>
      <c r="I8" s="186">
        <v>32.270000000000003</v>
      </c>
    </row>
    <row r="9" spans="2:10" ht="27.75" customHeight="1" thickBot="1">
      <c r="B9" s="363" t="s">
        <v>123</v>
      </c>
      <c r="C9" s="364"/>
      <c r="D9" s="30">
        <v>30.2</v>
      </c>
      <c r="E9" s="31">
        <v>30.2</v>
      </c>
      <c r="F9" s="181"/>
      <c r="G9" s="191" t="s">
        <v>158</v>
      </c>
      <c r="H9" s="185">
        <v>30.2</v>
      </c>
      <c r="I9" s="186">
        <v>30.2</v>
      </c>
    </row>
    <row r="10" spans="2:10" ht="27.75" customHeight="1" thickBot="1">
      <c r="B10" s="359" t="s">
        <v>124</v>
      </c>
      <c r="C10" s="360"/>
      <c r="D10" s="23" t="s">
        <v>117</v>
      </c>
      <c r="E10" s="24" t="s">
        <v>118</v>
      </c>
      <c r="F10" s="179"/>
      <c r="G10" s="167" t="s">
        <v>124</v>
      </c>
      <c r="H10" s="23" t="s">
        <v>103</v>
      </c>
      <c r="I10" s="24" t="s">
        <v>104</v>
      </c>
    </row>
    <row r="11" spans="2:10" ht="27.75" customHeight="1">
      <c r="B11" s="363" t="s">
        <v>122</v>
      </c>
      <c r="C11" s="364"/>
      <c r="D11" s="30">
        <v>33.51</v>
      </c>
      <c r="E11" s="32">
        <v>34.5</v>
      </c>
      <c r="F11" s="182"/>
      <c r="G11" s="190" t="s">
        <v>156</v>
      </c>
      <c r="H11" s="185">
        <v>34.5</v>
      </c>
      <c r="I11" s="187">
        <v>34.5</v>
      </c>
    </row>
    <row r="12" spans="2:10" ht="27.75" customHeight="1" thickBot="1">
      <c r="B12" s="357" t="s">
        <v>123</v>
      </c>
      <c r="C12" s="358"/>
      <c r="D12" s="33">
        <v>25.82</v>
      </c>
      <c r="E12" s="34">
        <v>25.82</v>
      </c>
      <c r="F12" s="182"/>
      <c r="G12" s="191" t="s">
        <v>155</v>
      </c>
      <c r="H12" s="188">
        <v>25.82</v>
      </c>
      <c r="I12" s="189">
        <v>25.82</v>
      </c>
    </row>
    <row r="14" spans="2:10" ht="40.5" customHeight="1">
      <c r="B14" s="35"/>
      <c r="C14" s="35"/>
      <c r="D14" s="35"/>
    </row>
  </sheetData>
  <mergeCells count="15">
    <mergeCell ref="G1:I1"/>
    <mergeCell ref="G3:I3"/>
    <mergeCell ref="G2:J2"/>
    <mergeCell ref="B12:C12"/>
    <mergeCell ref="B1:E1"/>
    <mergeCell ref="B2:E2"/>
    <mergeCell ref="B3:E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16" right="0" top="0.23" bottom="0.19685039370078741" header="0.26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01.07.2015-31.12.2015</vt:lpstr>
      <vt:lpstr>Ленинский район 2015 ПТО</vt:lpstr>
      <vt:lpstr>Ленинский район 2014, 2015</vt:lpstr>
      <vt:lpstr>Новая Москва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2015-12-22T08:11:58Z</dcterms:modified>
</cp:coreProperties>
</file>